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!!! 2022\FINANSIJSKI PLAN 2022\"/>
    </mc:Choice>
  </mc:AlternateContent>
  <bookViews>
    <workbookView xWindow="14385" yWindow="-15" windowWidth="14340" windowHeight="12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Sheet1!$A$1:$L$282</definedName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L12" i="1" l="1"/>
  <c r="L177" i="1" l="1"/>
  <c r="J117" i="1"/>
  <c r="J104" i="1" l="1"/>
  <c r="J102" i="1" s="1"/>
  <c r="J70" i="1"/>
  <c r="J69" i="1" s="1"/>
  <c r="J64" i="1"/>
  <c r="J63" i="1" s="1"/>
  <c r="J57" i="1"/>
  <c r="J56" i="1" s="1"/>
  <c r="J209" i="1"/>
  <c r="G209" i="1" s="1"/>
  <c r="J212" i="1"/>
  <c r="J30" i="1"/>
  <c r="J28" i="1" s="1"/>
  <c r="J27" i="1" s="1"/>
  <c r="G266" i="1"/>
  <c r="G51" i="1"/>
  <c r="G35" i="1"/>
  <c r="L129" i="1"/>
  <c r="G137" i="1"/>
  <c r="G47" i="1"/>
  <c r="G12" i="1"/>
  <c r="G262" i="1"/>
  <c r="G254" i="1"/>
  <c r="G14" i="1"/>
  <c r="G178" i="1"/>
  <c r="G225" i="1"/>
  <c r="J227" i="1"/>
  <c r="J136" i="1"/>
  <c r="J201" i="1"/>
  <c r="J143" i="1"/>
  <c r="G143" i="1" s="1"/>
  <c r="G196" i="1"/>
  <c r="G61" i="1"/>
  <c r="G68" i="1"/>
  <c r="G74" i="1"/>
  <c r="G49" i="1"/>
  <c r="G13" i="1"/>
  <c r="L146" i="1"/>
  <c r="G147" i="1"/>
  <c r="G164" i="1"/>
  <c r="G229" i="1"/>
  <c r="G177" i="1"/>
  <c r="G95" i="1"/>
  <c r="G220" i="1"/>
  <c r="G208" i="1"/>
  <c r="G213" i="1"/>
  <c r="G78" i="1"/>
  <c r="G85" i="1"/>
  <c r="G38" i="1"/>
  <c r="G37" i="1"/>
  <c r="G175" i="1"/>
  <c r="G106" i="1"/>
  <c r="G184" i="1"/>
  <c r="J171" i="1"/>
  <c r="G255" i="1"/>
  <c r="G122" i="1"/>
  <c r="G204" i="1"/>
  <c r="H201" i="1"/>
  <c r="I201" i="1"/>
  <c r="L201" i="1"/>
  <c r="K201" i="1"/>
  <c r="J141" i="1"/>
  <c r="H104" i="1"/>
  <c r="H102" i="1" s="1"/>
  <c r="I104" i="1"/>
  <c r="K104" i="1"/>
  <c r="K102" i="1" s="1"/>
  <c r="L104" i="1"/>
  <c r="L102" i="1" s="1"/>
  <c r="J198" i="1"/>
  <c r="G119" i="1"/>
  <c r="G114" i="1"/>
  <c r="L83" i="1"/>
  <c r="G73" i="1"/>
  <c r="G67" i="1"/>
  <c r="G60" i="1"/>
  <c r="G118" i="1"/>
  <c r="L245" i="1"/>
  <c r="G243" i="1"/>
  <c r="L198" i="1"/>
  <c r="G210" i="1"/>
  <c r="G215" i="1"/>
  <c r="G18" i="1"/>
  <c r="H16" i="1"/>
  <c r="I16" i="1"/>
  <c r="J16" i="1"/>
  <c r="L16" i="1"/>
  <c r="K16" i="1"/>
  <c r="H10" i="1"/>
  <c r="I10" i="1"/>
  <c r="J10" i="1"/>
  <c r="K10" i="1"/>
  <c r="G15" i="1"/>
  <c r="H80" i="1"/>
  <c r="I80" i="1"/>
  <c r="K80" i="1"/>
  <c r="L80" i="1"/>
  <c r="J80" i="1"/>
  <c r="G82" i="1"/>
  <c r="G48" i="1"/>
  <c r="K69" i="1"/>
  <c r="L69" i="1"/>
  <c r="H69" i="1"/>
  <c r="I69" i="1"/>
  <c r="H63" i="1"/>
  <c r="I63" i="1"/>
  <c r="I62" i="1" s="1"/>
  <c r="I55" i="1" s="1"/>
  <c r="K63" i="1"/>
  <c r="K62" i="1"/>
  <c r="L63" i="1"/>
  <c r="L62" i="1" s="1"/>
  <c r="H56" i="1"/>
  <c r="I56" i="1"/>
  <c r="K56" i="1"/>
  <c r="K55" i="1" s="1"/>
  <c r="L56" i="1"/>
  <c r="G72" i="1"/>
  <c r="G46" i="1"/>
  <c r="G263" i="1"/>
  <c r="G79" i="1"/>
  <c r="G81" i="1"/>
  <c r="G11" i="1"/>
  <c r="G65" i="1"/>
  <c r="G45" i="1"/>
  <c r="G44" i="1"/>
  <c r="G43" i="1"/>
  <c r="I83" i="1"/>
  <c r="J83" i="1"/>
  <c r="K83" i="1"/>
  <c r="H83" i="1"/>
  <c r="G86" i="1"/>
  <c r="G179" i="1"/>
  <c r="I265" i="1"/>
  <c r="J265" i="1"/>
  <c r="K265" i="1"/>
  <c r="L265" i="1"/>
  <c r="G267" i="1"/>
  <c r="G253" i="1"/>
  <c r="L268" i="1"/>
  <c r="K268" i="1"/>
  <c r="J268" i="1"/>
  <c r="I268" i="1"/>
  <c r="H268" i="1"/>
  <c r="H259" i="1"/>
  <c r="I259" i="1"/>
  <c r="J259" i="1"/>
  <c r="K259" i="1"/>
  <c r="G260" i="1"/>
  <c r="G261" i="1"/>
  <c r="G264" i="1"/>
  <c r="G269" i="1"/>
  <c r="L259" i="1"/>
  <c r="G148" i="1"/>
  <c r="H146" i="1"/>
  <c r="I146" i="1"/>
  <c r="K146" i="1"/>
  <c r="I136" i="1"/>
  <c r="K136" i="1"/>
  <c r="L136" i="1"/>
  <c r="H136" i="1"/>
  <c r="I198" i="1"/>
  <c r="K198" i="1"/>
  <c r="H198" i="1"/>
  <c r="G200" i="1"/>
  <c r="G123" i="1"/>
  <c r="I117" i="1"/>
  <c r="K117" i="1"/>
  <c r="L117" i="1"/>
  <c r="H117" i="1"/>
  <c r="I272" i="1"/>
  <c r="I256" i="1" s="1"/>
  <c r="I251" i="1" s="1"/>
  <c r="I250" i="1" s="1"/>
  <c r="J272" i="1"/>
  <c r="K272" i="1"/>
  <c r="L272" i="1"/>
  <c r="J22" i="1"/>
  <c r="H227" i="1"/>
  <c r="I227" i="1"/>
  <c r="L227" i="1"/>
  <c r="K227" i="1"/>
  <c r="G227" i="1" s="1"/>
  <c r="G230" i="1"/>
  <c r="L125" i="1"/>
  <c r="G126" i="1"/>
  <c r="G161" i="1"/>
  <c r="I257" i="1"/>
  <c r="J257" i="1"/>
  <c r="K257" i="1"/>
  <c r="L257" i="1"/>
  <c r="H257" i="1"/>
  <c r="G258" i="1"/>
  <c r="H272" i="1"/>
  <c r="G273" i="1"/>
  <c r="I270" i="1"/>
  <c r="J270" i="1"/>
  <c r="K270" i="1"/>
  <c r="L270" i="1"/>
  <c r="G270" i="1" s="1"/>
  <c r="H270" i="1"/>
  <c r="G271" i="1"/>
  <c r="I163" i="1"/>
  <c r="I166" i="1"/>
  <c r="I168" i="1"/>
  <c r="J166" i="1"/>
  <c r="J168" i="1"/>
  <c r="K163" i="1"/>
  <c r="K166" i="1"/>
  <c r="K168" i="1"/>
  <c r="L163" i="1"/>
  <c r="L166" i="1"/>
  <c r="L168" i="1"/>
  <c r="H163" i="1"/>
  <c r="H166" i="1"/>
  <c r="H168" i="1"/>
  <c r="G167" i="1"/>
  <c r="G169" i="1"/>
  <c r="L75" i="1"/>
  <c r="L77" i="1"/>
  <c r="L87" i="1"/>
  <c r="L93" i="1"/>
  <c r="L110" i="1"/>
  <c r="L134" i="1"/>
  <c r="L138" i="1"/>
  <c r="L141" i="1"/>
  <c r="L143" i="1"/>
  <c r="L149" i="1"/>
  <c r="L156" i="1"/>
  <c r="L158" i="1"/>
  <c r="L160" i="1"/>
  <c r="L171" i="1"/>
  <c r="G171" i="1" s="1"/>
  <c r="L181" i="1"/>
  <c r="L194" i="1"/>
  <c r="L205" i="1"/>
  <c r="L211" i="1"/>
  <c r="L217" i="1"/>
  <c r="L223" i="1"/>
  <c r="L231" i="1"/>
  <c r="L236" i="1"/>
  <c r="L239" i="1"/>
  <c r="L247" i="1"/>
  <c r="K75" i="1"/>
  <c r="K77" i="1"/>
  <c r="K87" i="1"/>
  <c r="K93" i="1"/>
  <c r="K110" i="1"/>
  <c r="K125" i="1"/>
  <c r="K129" i="1"/>
  <c r="K134" i="1"/>
  <c r="K138" i="1"/>
  <c r="K141" i="1"/>
  <c r="K143" i="1"/>
  <c r="K149" i="1"/>
  <c r="K153" i="1"/>
  <c r="K156" i="1"/>
  <c r="K158" i="1"/>
  <c r="K160" i="1"/>
  <c r="K171" i="1"/>
  <c r="K181" i="1"/>
  <c r="K170" i="1" s="1"/>
  <c r="K194" i="1"/>
  <c r="K205" i="1"/>
  <c r="K211" i="1"/>
  <c r="K217" i="1"/>
  <c r="K207" i="1" s="1"/>
  <c r="K223" i="1"/>
  <c r="K231" i="1"/>
  <c r="K236" i="1"/>
  <c r="K239" i="1"/>
  <c r="K241" i="1"/>
  <c r="K245" i="1"/>
  <c r="K247" i="1"/>
  <c r="J149" i="1"/>
  <c r="J153" i="1"/>
  <c r="J156" i="1"/>
  <c r="J158" i="1"/>
  <c r="J160" i="1"/>
  <c r="J110" i="1"/>
  <c r="J125" i="1"/>
  <c r="J129" i="1"/>
  <c r="J134" i="1"/>
  <c r="J138" i="1"/>
  <c r="J181" i="1"/>
  <c r="J194" i="1"/>
  <c r="J205" i="1"/>
  <c r="J223" i="1"/>
  <c r="J75" i="1"/>
  <c r="J87" i="1"/>
  <c r="J231" i="1"/>
  <c r="J236" i="1"/>
  <c r="J239" i="1"/>
  <c r="J241" i="1"/>
  <c r="J245" i="1"/>
  <c r="J247" i="1"/>
  <c r="I75" i="1"/>
  <c r="I77" i="1"/>
  <c r="I87" i="1"/>
  <c r="I93" i="1"/>
  <c r="I110" i="1"/>
  <c r="I125" i="1"/>
  <c r="I129" i="1"/>
  <c r="I134" i="1"/>
  <c r="I138" i="1"/>
  <c r="I141" i="1"/>
  <c r="I140" i="1" s="1"/>
  <c r="I143" i="1"/>
  <c r="I149" i="1"/>
  <c r="I153" i="1"/>
  <c r="I158" i="1"/>
  <c r="G158" i="1" s="1"/>
  <c r="I160" i="1"/>
  <c r="I171" i="1"/>
  <c r="I181" i="1"/>
  <c r="I194" i="1"/>
  <c r="G194" i="1" s="1"/>
  <c r="I205" i="1"/>
  <c r="I211" i="1"/>
  <c r="I217" i="1"/>
  <c r="I223" i="1"/>
  <c r="I231" i="1"/>
  <c r="I236" i="1"/>
  <c r="I239" i="1"/>
  <c r="I241" i="1"/>
  <c r="I245" i="1"/>
  <c r="I247" i="1"/>
  <c r="H141" i="1"/>
  <c r="G141" i="1"/>
  <c r="H143" i="1"/>
  <c r="H149" i="1"/>
  <c r="H153" i="1"/>
  <c r="H156" i="1"/>
  <c r="G156" i="1" s="1"/>
  <c r="H158" i="1"/>
  <c r="H160" i="1"/>
  <c r="G160" i="1" s="1"/>
  <c r="H93" i="1"/>
  <c r="H110" i="1"/>
  <c r="H125" i="1"/>
  <c r="H129" i="1"/>
  <c r="G129" i="1"/>
  <c r="H134" i="1"/>
  <c r="H138" i="1"/>
  <c r="H171" i="1"/>
  <c r="H181" i="1"/>
  <c r="G181" i="1" s="1"/>
  <c r="H194" i="1"/>
  <c r="H205" i="1"/>
  <c r="G205" i="1" s="1"/>
  <c r="H211" i="1"/>
  <c r="H217" i="1"/>
  <c r="H223" i="1"/>
  <c r="H75" i="1"/>
  <c r="G75" i="1" s="1"/>
  <c r="H77" i="1"/>
  <c r="H87" i="1"/>
  <c r="H231" i="1"/>
  <c r="H236" i="1"/>
  <c r="H239" i="1"/>
  <c r="G239" i="1" s="1"/>
  <c r="H241" i="1"/>
  <c r="H245" i="1"/>
  <c r="H247" i="1"/>
  <c r="G247" i="1" s="1"/>
  <c r="G84" i="1"/>
  <c r="H252" i="1"/>
  <c r="G233" i="1"/>
  <c r="G234" i="1"/>
  <c r="G235" i="1"/>
  <c r="G232" i="1"/>
  <c r="H30" i="1"/>
  <c r="H28" i="1" s="1"/>
  <c r="H27" i="1" s="1"/>
  <c r="G27" i="1" s="1"/>
  <c r="I30" i="1"/>
  <c r="I28" i="1" s="1"/>
  <c r="I27" i="1" s="1"/>
  <c r="K30" i="1"/>
  <c r="K28" i="1" s="1"/>
  <c r="K27" i="1" s="1"/>
  <c r="L30" i="1"/>
  <c r="L28" i="1" s="1"/>
  <c r="L27" i="1" s="1"/>
  <c r="J252" i="1"/>
  <c r="K252" i="1"/>
  <c r="G105" i="1"/>
  <c r="G107" i="1"/>
  <c r="I252" i="1"/>
  <c r="H6" i="1"/>
  <c r="H8" i="1"/>
  <c r="H19" i="1"/>
  <c r="I19" i="1"/>
  <c r="J19" i="1"/>
  <c r="K19" i="1"/>
  <c r="L19" i="1"/>
  <c r="H22" i="1"/>
  <c r="J6" i="1"/>
  <c r="J8" i="1"/>
  <c r="J50" i="1"/>
  <c r="L6" i="1"/>
  <c r="L8" i="1"/>
  <c r="L22" i="1"/>
  <c r="L50" i="1"/>
  <c r="I6" i="1"/>
  <c r="I8" i="1"/>
  <c r="I22" i="1"/>
  <c r="I50" i="1"/>
  <c r="K6" i="1"/>
  <c r="K8" i="1"/>
  <c r="K22" i="1"/>
  <c r="K50" i="1"/>
  <c r="G7" i="1"/>
  <c r="G165" i="1"/>
  <c r="G159" i="1"/>
  <c r="G150" i="1"/>
  <c r="G151" i="1"/>
  <c r="G152" i="1"/>
  <c r="G145" i="1"/>
  <c r="G142" i="1"/>
  <c r="G154" i="1"/>
  <c r="G155" i="1"/>
  <c r="G120" i="1"/>
  <c r="G52" i="1"/>
  <c r="G9" i="1"/>
  <c r="G127" i="1"/>
  <c r="G139" i="1"/>
  <c r="G131" i="1"/>
  <c r="G135" i="1"/>
  <c r="G202" i="1"/>
  <c r="G203" i="1"/>
  <c r="G197" i="1"/>
  <c r="G228" i="1"/>
  <c r="G222" i="1"/>
  <c r="G224" i="1"/>
  <c r="G226" i="1"/>
  <c r="G111" i="1"/>
  <c r="G112" i="1"/>
  <c r="G113" i="1"/>
  <c r="G115" i="1"/>
  <c r="G116" i="1"/>
  <c r="G98" i="1"/>
  <c r="G57" i="1"/>
  <c r="G58" i="1"/>
  <c r="G71" i="1"/>
  <c r="G76" i="1"/>
  <c r="G88" i="1"/>
  <c r="G89" i="1"/>
  <c r="G94" i="1"/>
  <c r="G96" i="1"/>
  <c r="G97" i="1"/>
  <c r="G99" i="1"/>
  <c r="G101" i="1"/>
  <c r="G103" i="1"/>
  <c r="G108" i="1"/>
  <c r="G109" i="1"/>
  <c r="G121" i="1"/>
  <c r="G124" i="1"/>
  <c r="G133" i="1"/>
  <c r="G195" i="1"/>
  <c r="G206" i="1"/>
  <c r="G157" i="1"/>
  <c r="G173" i="1"/>
  <c r="G174" i="1"/>
  <c r="G176" i="1"/>
  <c r="G180" i="1"/>
  <c r="G182" i="1"/>
  <c r="G183" i="1"/>
  <c r="G185" i="1"/>
  <c r="G186" i="1"/>
  <c r="G187" i="1"/>
  <c r="G188" i="1"/>
  <c r="G189" i="1"/>
  <c r="G190" i="1"/>
  <c r="G191" i="1"/>
  <c r="G192" i="1"/>
  <c r="G237" i="1"/>
  <c r="G238" i="1"/>
  <c r="G240" i="1"/>
  <c r="G242" i="1"/>
  <c r="G244" i="1"/>
  <c r="G246" i="1"/>
  <c r="G248" i="1"/>
  <c r="G20" i="1"/>
  <c r="G21" i="1"/>
  <c r="G23" i="1"/>
  <c r="G24" i="1"/>
  <c r="G25" i="1"/>
  <c r="G26" i="1"/>
  <c r="G218" i="1"/>
  <c r="G214" i="1"/>
  <c r="G212" i="1"/>
  <c r="G216" i="1"/>
  <c r="G219" i="1"/>
  <c r="G221" i="1"/>
  <c r="G42" i="1"/>
  <c r="G41" i="1"/>
  <c r="G40" i="1"/>
  <c r="G39" i="1"/>
  <c r="G36" i="1"/>
  <c r="G34" i="1"/>
  <c r="G33" i="1"/>
  <c r="G32" i="1"/>
  <c r="G31" i="1"/>
  <c r="G17" i="1"/>
  <c r="L241" i="1"/>
  <c r="L153" i="1"/>
  <c r="G153" i="1" s="1"/>
  <c r="H265" i="1"/>
  <c r="G199" i="1"/>
  <c r="J211" i="1"/>
  <c r="G211" i="1" s="1"/>
  <c r="I102" i="1"/>
  <c r="G172" i="1"/>
  <c r="J163" i="1"/>
  <c r="J162" i="1" s="1"/>
  <c r="J93" i="1"/>
  <c r="G100" i="1"/>
  <c r="J217" i="1"/>
  <c r="L252" i="1"/>
  <c r="I170" i="1"/>
  <c r="J146" i="1"/>
  <c r="G144" i="1"/>
  <c r="L10" i="1"/>
  <c r="G70" i="1"/>
  <c r="J77" i="1"/>
  <c r="G77" i="1" s="1"/>
  <c r="H50" i="1"/>
  <c r="G50" i="1" s="1"/>
  <c r="G132" i="1"/>
  <c r="G130" i="1"/>
  <c r="G29" i="1"/>
  <c r="G66" i="1"/>
  <c r="G59" i="1"/>
  <c r="G92" i="1"/>
  <c r="L256" i="1"/>
  <c r="I207" i="1"/>
  <c r="L162" i="1"/>
  <c r="K256" i="1"/>
  <c r="K251" i="1" s="1"/>
  <c r="K250" i="1" s="1"/>
  <c r="G6" i="1"/>
  <c r="G241" i="1" l="1"/>
  <c r="G201" i="1"/>
  <c r="J170" i="1"/>
  <c r="H91" i="1"/>
  <c r="L251" i="1"/>
  <c r="L250" i="1" s="1"/>
  <c r="G245" i="1"/>
  <c r="G236" i="1"/>
  <c r="G104" i="1"/>
  <c r="G223" i="1"/>
  <c r="G125" i="1"/>
  <c r="G149" i="1"/>
  <c r="J128" i="1"/>
  <c r="J207" i="1"/>
  <c r="J193" i="1" s="1"/>
  <c r="G10" i="1"/>
  <c r="G87" i="1"/>
  <c r="I128" i="1"/>
  <c r="K162" i="1"/>
  <c r="G117" i="1"/>
  <c r="H62" i="1"/>
  <c r="H55" i="1" s="1"/>
  <c r="L53" i="1"/>
  <c r="G168" i="1"/>
  <c r="I162" i="1"/>
  <c r="I90" i="1" s="1"/>
  <c r="I249" i="1" s="1"/>
  <c r="I274" i="1" s="1"/>
  <c r="K193" i="1"/>
  <c r="G136" i="1"/>
  <c r="G146" i="1"/>
  <c r="G259" i="1"/>
  <c r="G83" i="1"/>
  <c r="L91" i="1"/>
  <c r="H170" i="1"/>
  <c r="L207" i="1"/>
  <c r="L193" i="1" s="1"/>
  <c r="L170" i="1"/>
  <c r="L140" i="1"/>
  <c r="L128" i="1"/>
  <c r="G166" i="1"/>
  <c r="G268" i="1"/>
  <c r="G265" i="1"/>
  <c r="H256" i="1"/>
  <c r="H251" i="1" s="1"/>
  <c r="G272" i="1"/>
  <c r="L55" i="1"/>
  <c r="J53" i="1"/>
  <c r="G22" i="1"/>
  <c r="G19" i="1"/>
  <c r="G8" i="1"/>
  <c r="H207" i="1"/>
  <c r="G134" i="1"/>
  <c r="H140" i="1"/>
  <c r="G231" i="1"/>
  <c r="I193" i="1"/>
  <c r="I91" i="1"/>
  <c r="J91" i="1"/>
  <c r="J140" i="1"/>
  <c r="K140" i="1"/>
  <c r="K128" i="1"/>
  <c r="K91" i="1"/>
  <c r="G163" i="1"/>
  <c r="G198" i="1"/>
  <c r="G69" i="1"/>
  <c r="G80" i="1"/>
  <c r="G56" i="1"/>
  <c r="G28" i="1"/>
  <c r="I53" i="1"/>
  <c r="G102" i="1"/>
  <c r="H250" i="1"/>
  <c r="G63" i="1"/>
  <c r="J62" i="1"/>
  <c r="J55" i="1" s="1"/>
  <c r="H53" i="1"/>
  <c r="G110" i="1"/>
  <c r="G16" i="1"/>
  <c r="G257" i="1"/>
  <c r="G252" i="1"/>
  <c r="H162" i="1"/>
  <c r="G162" i="1" s="1"/>
  <c r="G217" i="1"/>
  <c r="G93" i="1"/>
  <c r="G64" i="1"/>
  <c r="G138" i="1"/>
  <c r="K53" i="1"/>
  <c r="J256" i="1"/>
  <c r="J251" i="1" s="1"/>
  <c r="J250" i="1" s="1"/>
  <c r="G30" i="1"/>
  <c r="H128" i="1"/>
  <c r="L90" i="1" l="1"/>
  <c r="L249" i="1" s="1"/>
  <c r="L274" i="1" s="1"/>
  <c r="G91" i="1"/>
  <c r="G207" i="1"/>
  <c r="J90" i="1"/>
  <c r="J249" i="1" s="1"/>
  <c r="J274" i="1" s="1"/>
  <c r="K90" i="1"/>
  <c r="K249" i="1" s="1"/>
  <c r="K274" i="1" s="1"/>
  <c r="G170" i="1"/>
  <c r="G256" i="1"/>
  <c r="H193" i="1"/>
  <c r="G193" i="1" s="1"/>
  <c r="G62" i="1"/>
  <c r="G140" i="1"/>
  <c r="G251" i="1"/>
  <c r="G53" i="1"/>
  <c r="G250" i="1"/>
  <c r="G128" i="1"/>
  <c r="G55" i="1"/>
  <c r="H90" i="1" l="1"/>
  <c r="G90" i="1" s="1"/>
  <c r="H249" i="1"/>
  <c r="H274" i="1" l="1"/>
  <c r="G274" i="1" s="1"/>
  <c r="G249" i="1"/>
</calcChain>
</file>

<file path=xl/sharedStrings.xml><?xml version="1.0" encoding="utf-8"?>
<sst xmlns="http://schemas.openxmlformats.org/spreadsheetml/2006/main" count="520" uniqueCount="454">
  <si>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</si>
  <si>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</si>
  <si>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</si>
  <si>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</si>
  <si>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</si>
  <si>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</si>
  <si>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</si>
  <si>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</si>
  <si>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</si>
  <si>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</si>
  <si>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</si>
  <si>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</si>
  <si>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</si>
  <si>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</si>
  <si>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</si>
  <si>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</si>
  <si>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</si>
  <si>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</si>
  <si>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</si>
  <si>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</si>
  <si>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</si>
  <si>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</si>
  <si>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</si>
  <si>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</si>
  <si>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</si>
  <si>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</si>
  <si>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</si>
  <si>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</si>
  <si>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</si>
  <si>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</si>
  <si>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</si>
  <si>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</si>
  <si>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</si>
  <si>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</si>
  <si>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</si>
  <si>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</si>
  <si>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</si>
  <si>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</si>
  <si>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</si>
  <si>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</si>
  <si>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</si>
  <si>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</si>
  <si>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</si>
  <si>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</si>
  <si>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</si>
  <si>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</si>
  <si>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</si>
  <si>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</si>
  <si>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</si>
  <si>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</si>
  <si>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</si>
  <si>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</si>
  <si>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</si>
  <si>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</si>
  <si>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</si>
  <si>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</si>
  <si>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</si>
  <si>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</si>
  <si>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</si>
  <si>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</si>
  <si>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</si>
  <si>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</si>
  <si>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</si>
  <si>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</si>
  <si>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</si>
  <si>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</si>
  <si>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</si>
  <si>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</si>
  <si>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</si>
  <si>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</si>
  <si>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</si>
  <si>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</si>
  <si>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</si>
  <si>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</si>
  <si>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</si>
  <si>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</si>
  <si>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</si>
  <si>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</si>
  <si>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</si>
  <si>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</si>
  <si>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</si>
  <si>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</si>
  <si>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</si>
  <si>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</si>
  <si>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</si>
  <si>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</si>
  <si>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</si>
  <si>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</si>
  <si>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</si>
  <si>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</si>
  <si>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</si>
  <si>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</si>
  <si>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</si>
  <si>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</si>
  <si>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</si>
  <si>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</si>
  <si>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</si>
  <si>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</si>
  <si>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</si>
  <si>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</si>
  <si>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</si>
  <si>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</si>
  <si>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</si>
  <si>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</si>
  <si>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</si>
  <si>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</si>
  <si>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</si>
  <si>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</si>
  <si>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</si>
  <si>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</si>
  <si>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</si>
  <si>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</si>
  <si>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</si>
  <si>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</si>
  <si>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</si>
  <si>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</si>
  <si>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</si>
  <si>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</si>
  <si>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</si>
  <si>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</si>
  <si>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</si>
  <si>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</si>
  <si>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</si>
  <si>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</si>
  <si>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</si>
  <si>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</si>
  <si>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</si>
  <si>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</si>
  <si>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</si>
  <si>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</si>
  <si>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</si>
  <si>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</si>
  <si>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</si>
  <si>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</si>
  <si>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</si>
  <si>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</si>
  <si>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</si>
  <si>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</si>
  <si>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</si>
  <si>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</si>
  <si>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</si>
  <si>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</si>
  <si>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</si>
  <si>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</si>
  <si>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</si>
  <si>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</si>
  <si>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</si>
  <si>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</si>
  <si>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</si>
  <si>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</si>
  <si>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</si>
  <si>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</si>
  <si>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</si>
  <si>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</si>
  <si>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</si>
  <si>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</si>
  <si>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</si>
  <si>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</si>
  <si>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</si>
  <si>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</si>
  <si>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</si>
  <si>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</si>
  <si>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</si>
  <si>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</si>
  <si>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</si>
  <si>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</si>
  <si>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 xml:space="preserve">Osiguranje od autoodgovornosti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</si>
  <si>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</si>
  <si>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</si>
  <si>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</si>
  <si>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</si>
  <si>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</si>
  <si>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</si>
  <si>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</si>
  <si>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</si>
  <si>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</si>
  <si>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</si>
  <si>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</si>
  <si>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</si>
  <si>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</si>
  <si>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</si>
  <si>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</si>
  <si>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</si>
  <si>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</si>
  <si>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</si>
  <si>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</si>
  <si>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</si>
  <si>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</si>
  <si>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</si>
  <si>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</si>
  <si>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</si>
  <si>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</si>
  <si>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</si>
  <si>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</si>
  <si>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</si>
  <si>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</si>
  <si>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</si>
  <si>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</si>
  <si>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</si>
  <si>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</si>
  <si>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</si>
  <si>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</si>
  <si>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</si>
  <si>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</si>
  <si>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</si>
  <si>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</si>
  <si>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</si>
  <si>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</si>
  <si>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</si>
  <si>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</si>
  <si>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63.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</si>
  <si>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</si>
  <si>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</si>
  <si>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</si>
  <si>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</si>
  <si>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</si>
  <si>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</si>
  <si>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</si>
  <si>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</si>
  <si>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</si>
  <si>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</si>
  <si>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</si>
  <si>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</si>
  <si>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</si>
  <si>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</si>
  <si>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</si>
  <si>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</si>
  <si>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</si>
  <si>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</si>
  <si>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</si>
  <si>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</si>
  <si>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</si>
  <si>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</si>
  <si>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</si>
  <si>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</si>
  <si>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</si>
  <si>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</si>
  <si>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</si>
  <si>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</si>
  <si>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</si>
  <si>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</si>
  <si>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</si>
  <si>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</si>
  <si>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</si>
  <si>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</si>
  <si>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</si>
  <si>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</si>
  <si>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</si>
  <si>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</si>
  <si>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</si>
  <si>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</si>
  <si>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</si>
  <si>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</si>
  <si>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</si>
  <si>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</si>
  <si>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</si>
  <si>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</si>
  <si>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</si>
  <si>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</si>
  <si>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</si>
  <si>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</si>
  <si>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</si>
  <si>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</si>
  <si>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</si>
  <si>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</si>
  <si>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</si>
  <si>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</si>
  <si>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</si>
  <si>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</si>
  <si>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</si>
  <si>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</si>
  <si>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</si>
  <si>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</si>
  <si>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</si>
  <si>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</si>
  <si>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</si>
  <si>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</si>
  <si>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</si>
  <si>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</si>
  <si>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</si>
  <si>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</si>
  <si>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</si>
  <si>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</si>
  <si>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</si>
  <si>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</si>
  <si>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 xml:space="preserve">                                                UKUPNI RASHODI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</si>
  <si>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</si>
  <si>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</si>
  <si>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</si>
  <si>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</si>
  <si>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</si>
  <si>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</si>
  <si>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</si>
  <si>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</si>
  <si>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</si>
  <si>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</si>
  <si>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</si>
  <si>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</si>
  <si>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</si>
  <si>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</si>
  <si>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</si>
  <si>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</si>
  <si>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</si>
  <si>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</si>
  <si>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</si>
  <si>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</si>
  <si>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</si>
  <si>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</si>
  <si>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</si>
  <si>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</si>
  <si>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</si>
  <si>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</si>
  <si>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</si>
  <si>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</si>
  <si>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</si>
  <si>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</si>
  <si>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</si>
  <si>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</si>
  <si>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</si>
  <si>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</si>
  <si>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</si>
  <si>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</si>
  <si>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</si>
  <si>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</si>
  <si>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</si>
  <si>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</si>
  <si>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</si>
  <si>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</si>
  <si>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</si>
  <si>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</si>
  <si>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</si>
  <si>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</si>
  <si>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</si>
  <si>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</si>
  <si>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</si>
  <si>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</si>
  <si>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</si>
  <si>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</si>
  <si>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</si>
  <si>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</si>
  <si>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</si>
  <si>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</si>
  <si>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</si>
  <si>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</si>
  <si>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</si>
  <si>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</si>
  <si>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</si>
  <si>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</si>
  <si>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</si>
  <si>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</si>
  <si>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</si>
  <si>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</si>
  <si>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</si>
  <si>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</si>
  <si>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</si>
  <si>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</si>
  <si>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</si>
  <si>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</si>
  <si>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</si>
  <si>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</si>
  <si>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</si>
  <si>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</si>
  <si>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</si>
  <si>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</si>
  <si>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</si>
  <si>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</si>
  <si>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</si>
  <si>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</si>
  <si>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</si>
  <si>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</si>
  <si>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</si>
  <si>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</si>
  <si>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</si>
  <si>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</si>
  <si>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</si>
  <si>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</si>
  <si>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</si>
  <si>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</si>
  <si>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</si>
  <si>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</si>
  <si>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</si>
  <si>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</si>
  <si>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</si>
  <si>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</si>
  <si>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</si>
  <si>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</si>
  <si>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</si>
  <si>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</si>
  <si>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</si>
  <si>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</si>
  <si>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</si>
  <si>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</si>
  <si>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</si>
  <si>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</si>
  <si>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</si>
  <si>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</si>
  <si>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</si>
  <si>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</si>
  <si>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</si>
  <si>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</si>
  <si>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</si>
  <si>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FINANSIJSKI PLAN OPŠTE BOLNICE LESKOVAC</t>
  </si>
  <si>
    <t>ZA 2022. GODINU</t>
  </si>
  <si>
    <t>Dug po obračunu za 2021.godinu - fiksni deo</t>
  </si>
  <si>
    <t>Dug po obračunu za 2021.godinu - varijabilni deo</t>
  </si>
  <si>
    <t>Avans po obračunu za 2021. god.</t>
  </si>
  <si>
    <t>Finansijski plan za 2022. god.</t>
  </si>
  <si>
    <t>PRIHODI OD IMOVINE KOJI PRIPADA IMAOCIMA POLISA OSIGURANJA</t>
  </si>
  <si>
    <t>Prihodi od prodaje usluga građanima (specifična zdr. Zaštita, na lični zahtev i dr.)</t>
  </si>
  <si>
    <t>Neraspoređen višak prihoda iz 2021.g.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</si>
  <si>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</si>
  <si>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</si>
  <si>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</si>
  <si>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</si>
  <si>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</si>
  <si>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</si>
  <si>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</si>
  <si>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</si>
  <si>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>Neraspoređeni višak prihoda iz 2021. godine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</si>
  <si>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</si>
  <si>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</si>
  <si>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</si>
  <si>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</si>
  <si>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</si>
  <si>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</si>
  <si>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</si>
  <si>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</si>
  <si>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</si>
  <si>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</si>
  <si>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</si>
  <si>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</si>
  <si>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</si>
  <si>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</si>
  <si>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</si>
  <si>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</si>
  <si>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</si>
  <si>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</si>
  <si>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</si>
  <si>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</si>
  <si>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</si>
  <si>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</si>
  <si>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</si>
  <si>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</si>
  <si>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</si>
  <si>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</si>
  <si>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</si>
  <si>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</si>
  <si>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</si>
  <si>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</si>
  <si>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</si>
  <si>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</si>
  <si>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</si>
  <si>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</si>
  <si>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20.01.2022.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</si>
</sst>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Fill="1"/>
    <xf numFmtId="3" fontId="2" fillId="0" borderId="0" xfId="0" applyNumberFormat="1" applyFont="1" applyFill="1"/>
    <xf numFmtId="0" fontId="6" fillId="0" borderId="0" xfId="0" applyFont="1" applyFill="1" applyBorder="1"/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Protection="1">
      <protection locked="0"/>
    </xf>
    <xf numFmtId="3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justify"/>
    </xf>
    <xf numFmtId="1" fontId="5" fillId="0" borderId="1" xfId="0" applyNumberFormat="1" applyFont="1" applyFill="1" applyBorder="1" applyAlignment="1" applyProtection="1">
      <alignment horizontal="center" wrapText="1"/>
    </xf>
    <xf numFmtId="3" fontId="5" fillId="0" borderId="1" xfId="0" applyNumberFormat="1" applyFont="1" applyFill="1" applyBorder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</xf>
    <xf numFmtId="14" fontId="2" fillId="0" borderId="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 vertical="top"/>
    </xf>
    <xf numFmtId="1" fontId="5" fillId="0" borderId="4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top"/>
    </xf>
    <xf numFmtId="0" fontId="2" fillId="0" borderId="1" xfId="0" applyFont="1" applyFill="1" applyBorder="1" applyProtection="1"/>
    <xf numFmtId="49" fontId="5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/>
    <xf numFmtId="0" fontId="2" fillId="0" borderId="1" xfId="0" applyFont="1" applyFill="1" applyBorder="1"/>
    <xf numFmtId="3" fontId="5" fillId="0" borderId="0" xfId="0" applyNumberFormat="1" applyFont="1" applyFill="1" applyBorder="1"/>
    <xf numFmtId="49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/>
    <xf numFmtId="49" fontId="2" fillId="0" borderId="4" xfId="0" applyNumberFormat="1" applyFont="1" applyFill="1" applyBorder="1" applyAlignment="1" applyProtection="1">
      <alignment horizontal="left"/>
    </xf>
    <xf numFmtId="9" fontId="2" fillId="0" borderId="1" xfId="1" applyFont="1" applyFill="1" applyBorder="1"/>
    <xf numFmtId="49" fontId="5" fillId="0" borderId="10" xfId="0" applyNumberFormat="1" applyFont="1" applyFill="1" applyBorder="1" applyAlignment="1" applyProtection="1"/>
    <xf numFmtId="0" fontId="5" fillId="0" borderId="2" xfId="0" applyFont="1" applyFill="1" applyBorder="1"/>
    <xf numFmtId="1" fontId="5" fillId="0" borderId="0" xfId="0" applyNumberFormat="1" applyFont="1" applyFill="1" applyBorder="1"/>
    <xf numFmtId="0" fontId="2" fillId="0" borderId="12" xfId="0" applyFont="1" applyFill="1" applyBorder="1"/>
    <xf numFmtId="3" fontId="2" fillId="0" borderId="12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Protection="1"/>
    <xf numFmtId="3" fontId="5" fillId="2" borderId="1" xfId="0" applyNumberFormat="1" applyFont="1" applyFill="1" applyBorder="1"/>
    <xf numFmtId="3" fontId="5" fillId="2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/>
    </xf>
    <xf numFmtId="49" fontId="2" fillId="0" borderId="4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 wrapText="1"/>
    </xf>
    <xf numFmtId="49" fontId="2" fillId="0" borderId="4" xfId="0" applyNumberFormat="1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/>
    <xf numFmtId="49" fontId="5" fillId="0" borderId="4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wrapText="1"/>
    </xf>
    <xf numFmtId="0" fontId="5" fillId="0" borderId="3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2" borderId="4" xfId="0" applyFont="1" applyFill="1" applyBorder="1" applyAlignment="1" applyProtection="1"/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wrapText="1"/>
    </xf>
    <xf numFmtId="49" fontId="2" fillId="0" borderId="2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tabSelected="1" view="pageBreakPreview" zoomScaleSheetLayoutView="100" workbookViewId="0">
      <pane ySplit="4" topLeftCell="A101" activePane="bottomLeft" state="frozenSplit"/>
      <selection pane="bottomLeft" activeCell="L164" sqref="L164"/>
    </sheetView>
  </sheetViews>
  <sheetFormatPr defaultRowHeight="12.75" x14ac:dyDescent="0.2"/>
  <cols>
    <col min="1" max="1" width="4.28515625" style="10" customWidth="1"/>
    <col min="2" max="2" width="6.140625" style="10" customWidth="1"/>
    <col min="3" max="3" width="7" style="10" customWidth="1"/>
    <col min="4" max="4" width="7.5703125" style="10" customWidth="1"/>
    <col min="5" max="5" width="50.7109375" style="10" customWidth="1"/>
    <col min="6" max="6" width="8" style="13" bestFit="1" customWidth="1"/>
    <col min="7" max="7" width="12.42578125" style="10" bestFit="1" customWidth="1"/>
    <col min="8" max="8" width="9.85546875" style="10" customWidth="1"/>
    <col min="9" max="9" width="9.5703125" style="10" customWidth="1"/>
    <col min="10" max="10" width="12.28515625" style="10" bestFit="1" customWidth="1"/>
    <col min="11" max="11" width="9.85546875" style="10" bestFit="1" customWidth="1"/>
    <col min="12" max="12" width="9.85546875" style="14" bestFit="1" customWidth="1"/>
    <col min="13" max="13" width="15.5703125" style="10" customWidth="1"/>
    <col min="14" max="14" width="13" style="10" customWidth="1"/>
    <col min="15" max="15" width="10" style="10" bestFit="1" customWidth="1"/>
    <col min="16" max="16384" width="9.140625" style="10"/>
  </cols>
  <sheetData>
    <row r="1" spans="1:12" s="15" customFormat="1" ht="15.75" x14ac:dyDescent="0.25">
      <c r="A1" s="141" t="s">
        <v>401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5" customFormat="1" ht="15.75" x14ac:dyDescent="0.25">
      <c r="A2" s="141" t="s">
        <v>402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3" customFormat="1" x14ac:dyDescent="0.2">
      <c r="A3" s="4"/>
      <c r="B3" s="5"/>
      <c r="C3" s="5"/>
      <c r="D3" s="5"/>
      <c r="E3" s="5"/>
      <c r="F3" s="6"/>
      <c r="G3" s="7"/>
      <c r="K3" s="8"/>
      <c r="L3" s="9"/>
    </row>
    <row r="4" spans="1:12" ht="51.75" customHeight="1" x14ac:dyDescent="0.2">
      <c r="A4" s="122" t="s">
        <v>0</v>
      </c>
      <c r="B4" s="122"/>
      <c r="C4" s="122"/>
      <c r="D4" s="122"/>
      <c r="E4" s="122"/>
      <c r="F4" s="16" t="s">
        <v>1</v>
      </c>
      <c r="G4" s="17" t="s">
        <v>406</v>
      </c>
      <c r="H4" s="18" t="s">
        <v>140</v>
      </c>
      <c r="I4" s="18" t="s">
        <v>139</v>
      </c>
      <c r="J4" s="18" t="s">
        <v>181</v>
      </c>
      <c r="K4" s="18" t="s">
        <v>179</v>
      </c>
      <c r="L4" s="19" t="s">
        <v>180</v>
      </c>
    </row>
    <row r="5" spans="1:12" x14ac:dyDescent="0.2">
      <c r="A5" s="143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2" x14ac:dyDescent="0.2">
      <c r="A6" s="20">
        <v>1</v>
      </c>
      <c r="B6" s="97" t="s">
        <v>276</v>
      </c>
      <c r="C6" s="98"/>
      <c r="D6" s="98"/>
      <c r="E6" s="99"/>
      <c r="F6" s="20">
        <v>733100</v>
      </c>
      <c r="G6" s="21">
        <f t="shared" ref="G6:G53" si="0">SUM(H6:L6)</f>
        <v>0</v>
      </c>
      <c r="H6" s="22">
        <f>SUM(H7)</f>
        <v>0</v>
      </c>
      <c r="I6" s="22">
        <f>SUM(I7)</f>
        <v>0</v>
      </c>
      <c r="J6" s="22">
        <f>SUM(J7)</f>
        <v>0</v>
      </c>
      <c r="K6" s="22">
        <f>SUM(K7)</f>
        <v>0</v>
      </c>
      <c r="L6" s="22">
        <f>SUM(L7)</f>
        <v>0</v>
      </c>
    </row>
    <row r="7" spans="1:12" x14ac:dyDescent="0.2">
      <c r="A7" s="23"/>
      <c r="B7" s="24" t="s">
        <v>3</v>
      </c>
      <c r="C7" s="146" t="s">
        <v>271</v>
      </c>
      <c r="D7" s="147"/>
      <c r="E7" s="148"/>
      <c r="F7" s="20">
        <v>733121</v>
      </c>
      <c r="G7" s="25">
        <f t="shared" si="0"/>
        <v>0</v>
      </c>
      <c r="H7" s="26"/>
      <c r="I7" s="26"/>
      <c r="J7" s="26"/>
      <c r="K7" s="26"/>
      <c r="L7" s="27"/>
    </row>
    <row r="8" spans="1:12" x14ac:dyDescent="0.2">
      <c r="A8" s="20">
        <v>2</v>
      </c>
      <c r="B8" s="83" t="s">
        <v>407</v>
      </c>
      <c r="C8" s="83"/>
      <c r="D8" s="83"/>
      <c r="E8" s="84"/>
      <c r="F8" s="28">
        <v>741400</v>
      </c>
      <c r="G8" s="21">
        <f t="shared" si="0"/>
        <v>7000000</v>
      </c>
      <c r="H8" s="21">
        <f>SUM(H9)</f>
        <v>0</v>
      </c>
      <c r="I8" s="21">
        <f>SUM(I9)</f>
        <v>0</v>
      </c>
      <c r="J8" s="21">
        <f>SUM(J9)</f>
        <v>7000000</v>
      </c>
      <c r="K8" s="21">
        <f>SUM(K9)</f>
        <v>0</v>
      </c>
      <c r="L8" s="21">
        <f>SUM(L9)</f>
        <v>0</v>
      </c>
    </row>
    <row r="9" spans="1:12" x14ac:dyDescent="0.2">
      <c r="A9" s="29"/>
      <c r="B9" s="30" t="s">
        <v>90</v>
      </c>
      <c r="C9" s="85" t="s">
        <v>97</v>
      </c>
      <c r="D9" s="86"/>
      <c r="E9" s="87"/>
      <c r="F9" s="28">
        <v>741411</v>
      </c>
      <c r="G9" s="25">
        <f t="shared" si="0"/>
        <v>7000000</v>
      </c>
      <c r="H9" s="25"/>
      <c r="I9" s="27"/>
      <c r="J9" s="27">
        <v>7000000</v>
      </c>
      <c r="K9" s="25"/>
      <c r="L9" s="27"/>
    </row>
    <row r="10" spans="1:12" x14ac:dyDescent="0.2">
      <c r="A10" s="29">
        <v>3</v>
      </c>
      <c r="B10" s="82" t="s">
        <v>231</v>
      </c>
      <c r="C10" s="83"/>
      <c r="D10" s="83"/>
      <c r="E10" s="84"/>
      <c r="F10" s="28">
        <v>742300</v>
      </c>
      <c r="G10" s="21">
        <f t="shared" si="0"/>
        <v>17547776</v>
      </c>
      <c r="H10" s="31">
        <f>SUM(H11:H15)</f>
        <v>0</v>
      </c>
      <c r="I10" s="31">
        <f>SUM(I11:I15)</f>
        <v>0</v>
      </c>
      <c r="J10" s="31">
        <f>SUM(J11:J15)</f>
        <v>0</v>
      </c>
      <c r="K10" s="31">
        <f>SUM(K11:K15)</f>
        <v>0</v>
      </c>
      <c r="L10" s="31">
        <f>SUM(L11:L15)</f>
        <v>17547776</v>
      </c>
    </row>
    <row r="11" spans="1:12" x14ac:dyDescent="0.2">
      <c r="A11" s="29"/>
      <c r="B11" s="32" t="s">
        <v>69</v>
      </c>
      <c r="C11" s="91" t="s">
        <v>10</v>
      </c>
      <c r="D11" s="91"/>
      <c r="E11" s="91"/>
      <c r="F11" s="28">
        <v>742361</v>
      </c>
      <c r="G11" s="25">
        <f>SUM(H11:L11)</f>
        <v>2500000</v>
      </c>
      <c r="H11" s="25"/>
      <c r="I11" s="27"/>
      <c r="J11" s="27"/>
      <c r="K11" s="27"/>
      <c r="L11" s="27">
        <v>2500000</v>
      </c>
    </row>
    <row r="12" spans="1:12" x14ac:dyDescent="0.2">
      <c r="A12" s="29"/>
      <c r="B12" s="33" t="s">
        <v>70</v>
      </c>
      <c r="C12" s="123" t="s">
        <v>294</v>
      </c>
      <c r="D12" s="123"/>
      <c r="E12" s="123"/>
      <c r="F12" s="28">
        <v>742373</v>
      </c>
      <c r="G12" s="25">
        <f t="shared" si="0"/>
        <v>11147776</v>
      </c>
      <c r="H12" s="25"/>
      <c r="I12" s="25"/>
      <c r="J12" s="27"/>
      <c r="K12" s="27"/>
      <c r="L12" s="27">
        <f>8849933+1470000+616643+211200</f>
        <v>11147776</v>
      </c>
    </row>
    <row r="13" spans="1:12" x14ac:dyDescent="0.2">
      <c r="A13" s="29"/>
      <c r="B13" s="33" t="s">
        <v>71</v>
      </c>
      <c r="C13" s="123" t="s">
        <v>408</v>
      </c>
      <c r="D13" s="123"/>
      <c r="E13" s="123"/>
      <c r="F13" s="28">
        <v>742373</v>
      </c>
      <c r="G13" s="25">
        <f t="shared" si="0"/>
        <v>3000000</v>
      </c>
      <c r="H13" s="27"/>
      <c r="I13" s="25"/>
      <c r="J13" s="27"/>
      <c r="K13" s="27"/>
      <c r="L13" s="27">
        <v>3000000</v>
      </c>
    </row>
    <row r="14" spans="1:12" x14ac:dyDescent="0.2">
      <c r="A14" s="29"/>
      <c r="B14" s="34" t="s">
        <v>72</v>
      </c>
      <c r="C14" s="127" t="s">
        <v>55</v>
      </c>
      <c r="D14" s="127"/>
      <c r="E14" s="127"/>
      <c r="F14" s="28">
        <v>742373</v>
      </c>
      <c r="G14" s="25">
        <f t="shared" si="0"/>
        <v>900000</v>
      </c>
      <c r="H14" s="27"/>
      <c r="I14" s="25"/>
      <c r="J14" s="27"/>
      <c r="K14" s="27"/>
      <c r="L14" s="27">
        <v>900000</v>
      </c>
    </row>
    <row r="15" spans="1:12" x14ac:dyDescent="0.2">
      <c r="A15" s="29"/>
      <c r="B15" s="34" t="s">
        <v>73</v>
      </c>
      <c r="C15" s="106" t="s">
        <v>409</v>
      </c>
      <c r="D15" s="107"/>
      <c r="E15" s="108"/>
      <c r="F15" s="28"/>
      <c r="G15" s="25">
        <f t="shared" si="0"/>
        <v>0</v>
      </c>
      <c r="H15" s="27"/>
      <c r="I15" s="25"/>
      <c r="J15" s="27"/>
      <c r="K15" s="27"/>
      <c r="L15" s="27"/>
    </row>
    <row r="16" spans="1:12" x14ac:dyDescent="0.2">
      <c r="A16" s="20">
        <v>4</v>
      </c>
      <c r="B16" s="97" t="s">
        <v>232</v>
      </c>
      <c r="C16" s="98"/>
      <c r="D16" s="98"/>
      <c r="E16" s="99"/>
      <c r="F16" s="35">
        <v>744100</v>
      </c>
      <c r="G16" s="21">
        <f t="shared" si="0"/>
        <v>24765720</v>
      </c>
      <c r="H16" s="36">
        <f>SUM(H17:H18)</f>
        <v>0</v>
      </c>
      <c r="I16" s="36">
        <f>SUM(I17:I18)</f>
        <v>0</v>
      </c>
      <c r="J16" s="36">
        <f>SUM(J17:J18)</f>
        <v>0</v>
      </c>
      <c r="K16" s="36">
        <f>SUM(K17:K18)</f>
        <v>24765720</v>
      </c>
      <c r="L16" s="36">
        <f>SUM(L17:L18)</f>
        <v>0</v>
      </c>
    </row>
    <row r="17" spans="1:12" x14ac:dyDescent="0.2">
      <c r="A17" s="24"/>
      <c r="B17" s="37" t="s">
        <v>12</v>
      </c>
      <c r="C17" s="91" t="s">
        <v>11</v>
      </c>
      <c r="D17" s="91"/>
      <c r="E17" s="91"/>
      <c r="F17" s="35">
        <v>744161</v>
      </c>
      <c r="G17" s="25">
        <f t="shared" si="0"/>
        <v>24765720</v>
      </c>
      <c r="H17" s="38"/>
      <c r="I17" s="38"/>
      <c r="J17" s="38"/>
      <c r="K17" s="38">
        <v>24765720</v>
      </c>
      <c r="L17" s="38"/>
    </row>
    <row r="18" spans="1:12" x14ac:dyDescent="0.2">
      <c r="A18" s="24"/>
      <c r="B18" s="37" t="s">
        <v>13</v>
      </c>
      <c r="C18" s="85" t="s">
        <v>409</v>
      </c>
      <c r="D18" s="86"/>
      <c r="E18" s="87"/>
      <c r="F18" s="35"/>
      <c r="G18" s="25">
        <f t="shared" si="0"/>
        <v>0</v>
      </c>
      <c r="H18" s="38"/>
      <c r="I18" s="38"/>
      <c r="J18" s="38"/>
      <c r="K18" s="38"/>
      <c r="L18" s="38"/>
    </row>
    <row r="19" spans="1:12" x14ac:dyDescent="0.2">
      <c r="A19" s="29">
        <v>5</v>
      </c>
      <c r="B19" s="131" t="s">
        <v>410</v>
      </c>
      <c r="C19" s="132"/>
      <c r="D19" s="132"/>
      <c r="E19" s="133"/>
      <c r="F19" s="35">
        <v>745100</v>
      </c>
      <c r="G19" s="21">
        <f t="shared" si="0"/>
        <v>0</v>
      </c>
      <c r="H19" s="22">
        <f>SUM(H20:H21)</f>
        <v>0</v>
      </c>
      <c r="I19" s="22">
        <f>SUM(I20:I21)</f>
        <v>0</v>
      </c>
      <c r="J19" s="22">
        <f>SUM(J20:J21)</f>
        <v>0</v>
      </c>
      <c r="K19" s="22">
        <f>SUM(K20:K21)</f>
        <v>0</v>
      </c>
      <c r="L19" s="22">
        <f>SUM(L20:L21)</f>
        <v>0</v>
      </c>
    </row>
    <row r="20" spans="1:12" x14ac:dyDescent="0.2">
      <c r="A20" s="29"/>
      <c r="B20" s="39" t="s">
        <v>40</v>
      </c>
      <c r="C20" s="124" t="s">
        <v>135</v>
      </c>
      <c r="D20" s="125"/>
      <c r="E20" s="126"/>
      <c r="F20" s="35">
        <v>745161</v>
      </c>
      <c r="G20" s="25">
        <f t="shared" si="0"/>
        <v>0</v>
      </c>
      <c r="H20" s="22"/>
      <c r="I20" s="27"/>
      <c r="J20" s="22"/>
      <c r="K20" s="22"/>
      <c r="L20" s="27"/>
    </row>
    <row r="21" spans="1:12" x14ac:dyDescent="0.2">
      <c r="A21" s="29"/>
      <c r="B21" s="39" t="s">
        <v>41</v>
      </c>
      <c r="C21" s="124" t="s">
        <v>133</v>
      </c>
      <c r="D21" s="125"/>
      <c r="E21" s="126"/>
      <c r="F21" s="35">
        <v>745100</v>
      </c>
      <c r="G21" s="25">
        <f t="shared" si="0"/>
        <v>0</v>
      </c>
      <c r="H21" s="22"/>
      <c r="I21" s="22"/>
      <c r="J21" s="22"/>
      <c r="K21" s="22"/>
      <c r="L21" s="27"/>
    </row>
    <row r="22" spans="1:12" x14ac:dyDescent="0.2">
      <c r="A22" s="40">
        <v>6</v>
      </c>
      <c r="B22" s="82" t="s">
        <v>242</v>
      </c>
      <c r="C22" s="83"/>
      <c r="D22" s="83"/>
      <c r="E22" s="84"/>
      <c r="F22" s="28">
        <v>771100</v>
      </c>
      <c r="G22" s="21">
        <f t="shared" si="0"/>
        <v>3000000</v>
      </c>
      <c r="H22" s="22">
        <f>SUM(H23:H26)</f>
        <v>0</v>
      </c>
      <c r="I22" s="22">
        <f>SUM(I23:I26)</f>
        <v>0</v>
      </c>
      <c r="J22" s="22">
        <f>SUM(J23:J26)</f>
        <v>3000000</v>
      </c>
      <c r="K22" s="22">
        <f>SUM(K23:K26)</f>
        <v>0</v>
      </c>
      <c r="L22" s="22">
        <f>SUM(L23:L26)</f>
        <v>0</v>
      </c>
    </row>
    <row r="23" spans="1:12" x14ac:dyDescent="0.2">
      <c r="A23" s="40"/>
      <c r="B23" s="32" t="s">
        <v>43</v>
      </c>
      <c r="C23" s="128" t="s">
        <v>136</v>
      </c>
      <c r="D23" s="129"/>
      <c r="E23" s="130"/>
      <c r="F23" s="28">
        <v>771111</v>
      </c>
      <c r="G23" s="25">
        <f t="shared" si="0"/>
        <v>0</v>
      </c>
      <c r="H23" s="27"/>
      <c r="I23" s="21"/>
      <c r="J23" s="22"/>
      <c r="K23" s="22"/>
      <c r="L23" s="27"/>
    </row>
    <row r="24" spans="1:12" x14ac:dyDescent="0.2">
      <c r="A24" s="40"/>
      <c r="B24" s="32" t="s">
        <v>45</v>
      </c>
      <c r="C24" s="89" t="s">
        <v>137</v>
      </c>
      <c r="D24" s="134"/>
      <c r="E24" s="90"/>
      <c r="F24" s="28">
        <v>771111</v>
      </c>
      <c r="G24" s="25">
        <f t="shared" si="0"/>
        <v>0</v>
      </c>
      <c r="H24" s="22"/>
      <c r="I24" s="25"/>
      <c r="J24" s="22"/>
      <c r="K24" s="27"/>
      <c r="L24" s="27"/>
    </row>
    <row r="25" spans="1:12" x14ac:dyDescent="0.2">
      <c r="A25" s="40"/>
      <c r="B25" s="32" t="s">
        <v>315</v>
      </c>
      <c r="C25" s="89" t="s">
        <v>138</v>
      </c>
      <c r="D25" s="134"/>
      <c r="E25" s="90"/>
      <c r="F25" s="28">
        <v>771111</v>
      </c>
      <c r="G25" s="25">
        <f t="shared" si="0"/>
        <v>0</v>
      </c>
      <c r="H25" s="22"/>
      <c r="I25" s="21"/>
      <c r="J25" s="22"/>
      <c r="K25" s="27"/>
      <c r="L25" s="27"/>
    </row>
    <row r="26" spans="1:12" x14ac:dyDescent="0.2">
      <c r="A26" s="40"/>
      <c r="B26" s="32" t="s">
        <v>47</v>
      </c>
      <c r="C26" s="89" t="s">
        <v>152</v>
      </c>
      <c r="D26" s="134"/>
      <c r="E26" s="90"/>
      <c r="F26" s="28">
        <v>771111</v>
      </c>
      <c r="G26" s="25">
        <f t="shared" si="0"/>
        <v>3000000</v>
      </c>
      <c r="H26" s="27"/>
      <c r="I26" s="25"/>
      <c r="J26" s="27">
        <v>3000000</v>
      </c>
      <c r="K26" s="22"/>
      <c r="L26" s="27"/>
    </row>
    <row r="27" spans="1:12" x14ac:dyDescent="0.2">
      <c r="A27" s="29">
        <v>7</v>
      </c>
      <c r="B27" s="135" t="s">
        <v>411</v>
      </c>
      <c r="C27" s="135"/>
      <c r="D27" s="135"/>
      <c r="E27" s="135"/>
      <c r="F27" s="28">
        <v>781000</v>
      </c>
      <c r="G27" s="21">
        <f t="shared" si="0"/>
        <v>2971216830.23</v>
      </c>
      <c r="H27" s="36">
        <f>SUM(H28)</f>
        <v>0</v>
      </c>
      <c r="I27" s="36">
        <f>SUM(I28)</f>
        <v>0</v>
      </c>
      <c r="J27" s="36">
        <f>SUM(J28)</f>
        <v>2971216830.23</v>
      </c>
      <c r="K27" s="36">
        <f>SUM(K28)</f>
        <v>0</v>
      </c>
      <c r="L27" s="36">
        <f>SUM(L28)</f>
        <v>0</v>
      </c>
    </row>
    <row r="28" spans="1:12" x14ac:dyDescent="0.2">
      <c r="A28" s="29"/>
      <c r="B28" s="40" t="s">
        <v>81</v>
      </c>
      <c r="C28" s="84" t="s">
        <v>243</v>
      </c>
      <c r="D28" s="96"/>
      <c r="E28" s="96"/>
      <c r="F28" s="28">
        <v>781100</v>
      </c>
      <c r="G28" s="21">
        <f t="shared" si="0"/>
        <v>2971216830.23</v>
      </c>
      <c r="H28" s="36">
        <f>H29+H30+H35+H36+H39+H40+H41+H42+H43+H44+H45+H46+H47</f>
        <v>0</v>
      </c>
      <c r="I28" s="36">
        <f>I29+I30+I35+I36+I39+I40+I41+I42+I43+I44+I45+I46+I47</f>
        <v>0</v>
      </c>
      <c r="J28" s="36">
        <f>J29+J30+J35+J36+J37+J39+J40+J41+J42+J43+J44+J45+J46+J47+J48+J49</f>
        <v>2971216830.23</v>
      </c>
      <c r="K28" s="36">
        <f>K29+K30+K35+K36+K39+K40+K41+K42+K43+K44+K45+K46+K47</f>
        <v>0</v>
      </c>
      <c r="L28" s="36">
        <f>L29+L30+L35+L36+L38+L39+L40+L41+L42+L43+L44+L45+L46+L47</f>
        <v>0</v>
      </c>
    </row>
    <row r="29" spans="1:12" x14ac:dyDescent="0.2">
      <c r="A29" s="29"/>
      <c r="B29" s="30"/>
      <c r="C29" s="41" t="s">
        <v>272</v>
      </c>
      <c r="D29" s="87" t="s">
        <v>412</v>
      </c>
      <c r="E29" s="91"/>
      <c r="F29" s="28">
        <v>781111</v>
      </c>
      <c r="G29" s="21">
        <f t="shared" si="0"/>
        <v>2657311000</v>
      </c>
      <c r="H29" s="36"/>
      <c r="I29" s="27"/>
      <c r="J29" s="22">
        <v>2657311000</v>
      </c>
      <c r="K29" s="27"/>
      <c r="L29" s="27"/>
    </row>
    <row r="30" spans="1:12" x14ac:dyDescent="0.2">
      <c r="A30" s="29"/>
      <c r="B30" s="30"/>
      <c r="C30" s="41" t="s">
        <v>273</v>
      </c>
      <c r="D30" s="85" t="s">
        <v>413</v>
      </c>
      <c r="E30" s="87"/>
      <c r="F30" s="28">
        <v>781111</v>
      </c>
      <c r="G30" s="21">
        <f t="shared" si="0"/>
        <v>139972000</v>
      </c>
      <c r="H30" s="36">
        <f>SUM(H31:H34)</f>
        <v>0</v>
      </c>
      <c r="I30" s="36">
        <f>SUM(I31:I34)</f>
        <v>0</v>
      </c>
      <c r="J30" s="36">
        <f>SUM(J31:J34)</f>
        <v>139972000</v>
      </c>
      <c r="K30" s="36">
        <f>SUM(K31:K34)</f>
        <v>0</v>
      </c>
      <c r="L30" s="36">
        <f>SUM(L31:L34)</f>
        <v>0</v>
      </c>
    </row>
    <row r="31" spans="1:12" x14ac:dyDescent="0.2">
      <c r="A31" s="29"/>
      <c r="B31" s="30"/>
      <c r="C31" s="41"/>
      <c r="D31" s="41" t="s">
        <v>274</v>
      </c>
      <c r="E31" s="42" t="s">
        <v>415</v>
      </c>
      <c r="F31" s="28">
        <v>781111</v>
      </c>
      <c r="G31" s="25">
        <f t="shared" si="0"/>
        <v>20178000</v>
      </c>
      <c r="H31" s="36"/>
      <c r="I31" s="27"/>
      <c r="J31" s="27">
        <v>20178000</v>
      </c>
      <c r="K31" s="27"/>
      <c r="L31" s="27"/>
    </row>
    <row r="32" spans="1:12" x14ac:dyDescent="0.2">
      <c r="A32" s="29"/>
      <c r="B32" s="30"/>
      <c r="C32" s="41"/>
      <c r="D32" s="41" t="s">
        <v>275</v>
      </c>
      <c r="E32" s="42" t="s">
        <v>178</v>
      </c>
      <c r="F32" s="28">
        <v>781111</v>
      </c>
      <c r="G32" s="25">
        <f t="shared" si="0"/>
        <v>52596000</v>
      </c>
      <c r="H32" s="36"/>
      <c r="I32" s="27"/>
      <c r="J32" s="27">
        <v>52596000</v>
      </c>
      <c r="K32" s="27"/>
      <c r="L32" s="27"/>
    </row>
    <row r="33" spans="1:12" x14ac:dyDescent="0.2">
      <c r="A33" s="29"/>
      <c r="B33" s="30"/>
      <c r="C33" s="41"/>
      <c r="D33" s="41" t="s">
        <v>277</v>
      </c>
      <c r="E33" s="42" t="s">
        <v>416</v>
      </c>
      <c r="F33" s="28">
        <v>781111</v>
      </c>
      <c r="G33" s="25">
        <f t="shared" si="0"/>
        <v>38944000</v>
      </c>
      <c r="H33" s="36"/>
      <c r="I33" s="27"/>
      <c r="J33" s="27">
        <v>38944000</v>
      </c>
      <c r="K33" s="27"/>
      <c r="L33" s="27"/>
    </row>
    <row r="34" spans="1:12" x14ac:dyDescent="0.2">
      <c r="A34" s="29"/>
      <c r="B34" s="30"/>
      <c r="C34" s="41"/>
      <c r="D34" s="41" t="s">
        <v>278</v>
      </c>
      <c r="E34" s="42" t="s">
        <v>417</v>
      </c>
      <c r="F34" s="28">
        <v>781111</v>
      </c>
      <c r="G34" s="25">
        <f t="shared" si="0"/>
        <v>28254000</v>
      </c>
      <c r="H34" s="36"/>
      <c r="I34" s="27"/>
      <c r="J34" s="27">
        <v>28254000</v>
      </c>
      <c r="K34" s="27"/>
      <c r="L34" s="27"/>
    </row>
    <row r="35" spans="1:12" x14ac:dyDescent="0.2">
      <c r="A35" s="29"/>
      <c r="B35" s="30"/>
      <c r="C35" s="41" t="s">
        <v>279</v>
      </c>
      <c r="D35" s="87" t="s">
        <v>4</v>
      </c>
      <c r="E35" s="91"/>
      <c r="F35" s="28">
        <v>781111</v>
      </c>
      <c r="G35" s="25">
        <f t="shared" si="0"/>
        <v>2156000</v>
      </c>
      <c r="H35" s="36"/>
      <c r="I35" s="27"/>
      <c r="J35" s="79">
        <v>2156000</v>
      </c>
      <c r="K35" s="27"/>
      <c r="L35" s="27"/>
    </row>
    <row r="36" spans="1:12" x14ac:dyDescent="0.2">
      <c r="A36" s="29"/>
      <c r="B36" s="30"/>
      <c r="C36" s="41" t="s">
        <v>280</v>
      </c>
      <c r="D36" s="87" t="s">
        <v>403</v>
      </c>
      <c r="E36" s="91"/>
      <c r="F36" s="28">
        <v>781111</v>
      </c>
      <c r="G36" s="21">
        <f t="shared" si="0"/>
        <v>0</v>
      </c>
      <c r="H36" s="36"/>
      <c r="I36" s="27"/>
      <c r="J36" s="79"/>
      <c r="K36" s="27"/>
      <c r="L36" s="27"/>
    </row>
    <row r="37" spans="1:12" x14ac:dyDescent="0.2">
      <c r="A37" s="29"/>
      <c r="B37" s="30"/>
      <c r="C37" s="41" t="s">
        <v>281</v>
      </c>
      <c r="D37" s="87" t="s">
        <v>404</v>
      </c>
      <c r="E37" s="91"/>
      <c r="F37" s="28">
        <v>781111</v>
      </c>
      <c r="G37" s="21">
        <f t="shared" si="0"/>
        <v>0</v>
      </c>
      <c r="H37" s="36"/>
      <c r="I37" s="27"/>
      <c r="J37" s="79"/>
      <c r="K37" s="27"/>
      <c r="L37" s="27"/>
    </row>
    <row r="38" spans="1:12" x14ac:dyDescent="0.2">
      <c r="A38" s="29"/>
      <c r="B38" s="30"/>
      <c r="C38" s="41" t="s">
        <v>282</v>
      </c>
      <c r="D38" s="85" t="s">
        <v>405</v>
      </c>
      <c r="E38" s="87"/>
      <c r="F38" s="28"/>
      <c r="G38" s="21">
        <f t="shared" si="0"/>
        <v>0</v>
      </c>
      <c r="H38" s="36"/>
      <c r="I38" s="27"/>
      <c r="J38" s="79"/>
      <c r="K38" s="27"/>
      <c r="L38" s="22"/>
    </row>
    <row r="39" spans="1:12" x14ac:dyDescent="0.2">
      <c r="A39" s="29"/>
      <c r="B39" s="30"/>
      <c r="C39" s="41" t="s">
        <v>283</v>
      </c>
      <c r="D39" s="87" t="s">
        <v>418</v>
      </c>
      <c r="E39" s="91"/>
      <c r="F39" s="28">
        <v>300000</v>
      </c>
      <c r="G39" s="21">
        <f t="shared" si="0"/>
        <v>67356.23</v>
      </c>
      <c r="H39" s="36"/>
      <c r="I39" s="27"/>
      <c r="J39" s="79">
        <v>67356.23</v>
      </c>
      <c r="K39" s="22"/>
      <c r="L39" s="22"/>
    </row>
    <row r="40" spans="1:12" s="11" customFormat="1" x14ac:dyDescent="0.2">
      <c r="A40" s="29"/>
      <c r="B40" s="40"/>
      <c r="C40" s="41" t="s">
        <v>284</v>
      </c>
      <c r="D40" s="85" t="s">
        <v>361</v>
      </c>
      <c r="E40" s="87"/>
      <c r="F40" s="28">
        <v>781111</v>
      </c>
      <c r="G40" s="21">
        <f t="shared" si="0"/>
        <v>32450000</v>
      </c>
      <c r="H40" s="36"/>
      <c r="I40" s="22"/>
      <c r="J40" s="79">
        <v>32450000</v>
      </c>
      <c r="K40" s="22"/>
      <c r="L40" s="22"/>
    </row>
    <row r="41" spans="1:12" x14ac:dyDescent="0.2">
      <c r="A41" s="29"/>
      <c r="B41" s="30"/>
      <c r="C41" s="43" t="s">
        <v>353</v>
      </c>
      <c r="D41" s="85" t="s">
        <v>57</v>
      </c>
      <c r="E41" s="87"/>
      <c r="F41" s="28">
        <v>781111</v>
      </c>
      <c r="G41" s="21">
        <f t="shared" si="0"/>
        <v>0</v>
      </c>
      <c r="H41" s="36"/>
      <c r="I41" s="27"/>
      <c r="J41" s="79"/>
      <c r="K41" s="27"/>
      <c r="L41" s="27"/>
    </row>
    <row r="42" spans="1:12" x14ac:dyDescent="0.2">
      <c r="A42" s="29"/>
      <c r="B42" s="30"/>
      <c r="C42" s="41" t="s">
        <v>354</v>
      </c>
      <c r="D42" s="85" t="s">
        <v>419</v>
      </c>
      <c r="E42" s="87"/>
      <c r="F42" s="28">
        <v>781111</v>
      </c>
      <c r="G42" s="21">
        <f t="shared" si="0"/>
        <v>30000000</v>
      </c>
      <c r="H42" s="36"/>
      <c r="I42" s="27"/>
      <c r="J42" s="79">
        <v>30000000</v>
      </c>
      <c r="K42" s="27"/>
      <c r="L42" s="27"/>
    </row>
    <row r="43" spans="1:12" x14ac:dyDescent="0.2">
      <c r="A43" s="29"/>
      <c r="B43" s="44"/>
      <c r="C43" s="41" t="s">
        <v>355</v>
      </c>
      <c r="D43" s="85" t="s">
        <v>349</v>
      </c>
      <c r="E43" s="87"/>
      <c r="F43" s="28">
        <v>781111</v>
      </c>
      <c r="G43" s="21">
        <f t="shared" ref="G43:G49" si="1">SUM(H43:L43)</f>
        <v>0</v>
      </c>
      <c r="H43" s="36"/>
      <c r="I43" s="27"/>
      <c r="J43" s="79"/>
      <c r="K43" s="27"/>
      <c r="L43" s="27"/>
    </row>
    <row r="44" spans="1:12" x14ac:dyDescent="0.2">
      <c r="A44" s="29"/>
      <c r="B44" s="44"/>
      <c r="C44" s="41" t="s">
        <v>364</v>
      </c>
      <c r="D44" s="85" t="s">
        <v>350</v>
      </c>
      <c r="E44" s="87"/>
      <c r="F44" s="28">
        <v>781111</v>
      </c>
      <c r="G44" s="21">
        <f t="shared" si="1"/>
        <v>0</v>
      </c>
      <c r="H44" s="36"/>
      <c r="I44" s="27"/>
      <c r="J44" s="79"/>
      <c r="K44" s="27"/>
      <c r="L44" s="27"/>
    </row>
    <row r="45" spans="1:12" x14ac:dyDescent="0.2">
      <c r="A45" s="29"/>
      <c r="B45" s="44"/>
      <c r="C45" s="41" t="s">
        <v>368</v>
      </c>
      <c r="D45" s="85" t="s">
        <v>356</v>
      </c>
      <c r="E45" s="87"/>
      <c r="F45" s="28">
        <v>781111</v>
      </c>
      <c r="G45" s="21">
        <f t="shared" si="1"/>
        <v>0</v>
      </c>
      <c r="H45" s="36"/>
      <c r="I45" s="27"/>
      <c r="J45" s="79">
        <v>0</v>
      </c>
      <c r="K45" s="27"/>
      <c r="L45" s="27"/>
    </row>
    <row r="46" spans="1:12" x14ac:dyDescent="0.2">
      <c r="A46" s="29"/>
      <c r="B46" s="44"/>
      <c r="C46" s="41" t="s">
        <v>375</v>
      </c>
      <c r="D46" s="85" t="s">
        <v>365</v>
      </c>
      <c r="E46" s="87"/>
      <c r="F46" s="28">
        <v>781111</v>
      </c>
      <c r="G46" s="21">
        <f t="shared" si="1"/>
        <v>2570000</v>
      </c>
      <c r="H46" s="36"/>
      <c r="I46" s="27"/>
      <c r="J46" s="79">
        <v>2570000</v>
      </c>
      <c r="K46" s="27"/>
      <c r="L46" s="27"/>
    </row>
    <row r="47" spans="1:12" x14ac:dyDescent="0.2">
      <c r="A47" s="29"/>
      <c r="B47" s="44"/>
      <c r="C47" s="41" t="s">
        <v>389</v>
      </c>
      <c r="D47" s="85" t="s">
        <v>369</v>
      </c>
      <c r="E47" s="87"/>
      <c r="F47" s="28">
        <v>781111</v>
      </c>
      <c r="G47" s="21">
        <f t="shared" si="1"/>
        <v>83500000</v>
      </c>
      <c r="H47" s="36"/>
      <c r="I47" s="27"/>
      <c r="J47" s="79">
        <v>83500000</v>
      </c>
      <c r="K47" s="27"/>
      <c r="L47" s="27"/>
    </row>
    <row r="48" spans="1:12" x14ac:dyDescent="0.2">
      <c r="A48" s="29"/>
      <c r="B48" s="44"/>
      <c r="C48" s="41" t="s">
        <v>398</v>
      </c>
      <c r="D48" s="85" t="s">
        <v>376</v>
      </c>
      <c r="E48" s="87"/>
      <c r="F48" s="28">
        <v>781111</v>
      </c>
      <c r="G48" s="21">
        <f t="shared" si="1"/>
        <v>16190474</v>
      </c>
      <c r="H48" s="36"/>
      <c r="I48" s="27"/>
      <c r="J48" s="79">
        <v>16190474</v>
      </c>
      <c r="K48" s="27"/>
      <c r="L48" s="27"/>
    </row>
    <row r="49" spans="1:12" x14ac:dyDescent="0.2">
      <c r="A49" s="29"/>
      <c r="B49" s="44"/>
      <c r="C49" s="41" t="s">
        <v>414</v>
      </c>
      <c r="D49" s="85" t="s">
        <v>420</v>
      </c>
      <c r="E49" s="87"/>
      <c r="F49" s="28">
        <v>781111</v>
      </c>
      <c r="G49" s="21">
        <f t="shared" si="1"/>
        <v>7000000</v>
      </c>
      <c r="H49" s="36"/>
      <c r="I49" s="27"/>
      <c r="J49" s="79">
        <v>7000000</v>
      </c>
      <c r="K49" s="27"/>
      <c r="L49" s="27"/>
    </row>
    <row r="50" spans="1:12" x14ac:dyDescent="0.2">
      <c r="A50" s="40">
        <v>8</v>
      </c>
      <c r="B50" s="82" t="s">
        <v>53</v>
      </c>
      <c r="C50" s="83"/>
      <c r="D50" s="83"/>
      <c r="E50" s="84"/>
      <c r="F50" s="28">
        <v>791100</v>
      </c>
      <c r="G50" s="21">
        <f t="shared" si="0"/>
        <v>5953144</v>
      </c>
      <c r="H50" s="22">
        <f>SUM(H51:H52)</f>
        <v>5953144</v>
      </c>
      <c r="I50" s="22">
        <f>SUM(I51:I52)</f>
        <v>0</v>
      </c>
      <c r="J50" s="22">
        <f>SUM(J51:J52)</f>
        <v>0</v>
      </c>
      <c r="K50" s="22">
        <f>SUM(K51:K52)</f>
        <v>0</v>
      </c>
      <c r="L50" s="22">
        <f>SUM(L51:L52)</f>
        <v>0</v>
      </c>
    </row>
    <row r="51" spans="1:12" x14ac:dyDescent="0.2">
      <c r="A51" s="40"/>
      <c r="B51" s="32" t="s">
        <v>144</v>
      </c>
      <c r="C51" s="89" t="s">
        <v>140</v>
      </c>
      <c r="D51" s="134"/>
      <c r="E51" s="90"/>
      <c r="F51" s="28">
        <v>791111</v>
      </c>
      <c r="G51" s="25">
        <f t="shared" si="0"/>
        <v>5953144</v>
      </c>
      <c r="H51" s="27">
        <v>5953144</v>
      </c>
      <c r="I51" s="27"/>
      <c r="J51" s="27"/>
      <c r="K51" s="25"/>
      <c r="L51" s="27"/>
    </row>
    <row r="52" spans="1:12" x14ac:dyDescent="0.2">
      <c r="A52" s="40"/>
      <c r="B52" s="32" t="s">
        <v>145</v>
      </c>
      <c r="C52" s="89" t="s">
        <v>55</v>
      </c>
      <c r="D52" s="134"/>
      <c r="E52" s="90"/>
      <c r="F52" s="28">
        <v>791100</v>
      </c>
      <c r="G52" s="25">
        <f t="shared" si="0"/>
        <v>0</v>
      </c>
      <c r="H52" s="27"/>
      <c r="I52" s="27"/>
      <c r="J52" s="27"/>
      <c r="K52" s="21"/>
      <c r="L52" s="27"/>
    </row>
    <row r="53" spans="1:12" x14ac:dyDescent="0.2">
      <c r="A53" s="112" t="s">
        <v>54</v>
      </c>
      <c r="B53" s="114"/>
      <c r="C53" s="114"/>
      <c r="D53" s="114"/>
      <c r="E53" s="115"/>
      <c r="F53" s="75">
        <v>700000</v>
      </c>
      <c r="G53" s="78">
        <f t="shared" si="0"/>
        <v>3029483470.23</v>
      </c>
      <c r="H53" s="76">
        <f>H6+H8+H10+H16+H19+H22+H27+H50</f>
        <v>5953144</v>
      </c>
      <c r="I53" s="76">
        <f>I6+I8+I10+I16+I19+I22+I27+I50</f>
        <v>0</v>
      </c>
      <c r="J53" s="36">
        <f>J6+J8+J10+J16+J19+J22+J27+J50</f>
        <v>2981216830.23</v>
      </c>
      <c r="K53" s="76">
        <f>K6+K8+K10+K16+K19+K22+K27+K50</f>
        <v>24765720</v>
      </c>
      <c r="L53" s="36">
        <f>L6+L8+L10+L16+L19+L22+L27+L50</f>
        <v>17547776</v>
      </c>
    </row>
    <row r="54" spans="1:12" x14ac:dyDescent="0.2">
      <c r="A54" s="143" t="s">
        <v>14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5"/>
    </row>
    <row r="55" spans="1:12" x14ac:dyDescent="0.2">
      <c r="A55" s="97" t="s">
        <v>15</v>
      </c>
      <c r="B55" s="98"/>
      <c r="C55" s="98"/>
      <c r="D55" s="98"/>
      <c r="E55" s="99"/>
      <c r="F55" s="28">
        <v>410000</v>
      </c>
      <c r="G55" s="21">
        <f>SUM(H55:L55)</f>
        <v>2329691797</v>
      </c>
      <c r="H55" s="36">
        <f>H56+H62+H83+H75+H77+H87+H80</f>
        <v>0</v>
      </c>
      <c r="I55" s="36">
        <f>I56+I62+I83+I75+I77+I87+I80</f>
        <v>0</v>
      </c>
      <c r="J55" s="36">
        <f>J56+J62+J83+J75+J77+J87+J80</f>
        <v>2327291797</v>
      </c>
      <c r="K55" s="36">
        <f>K56+K62+K83+K75+K77+K87+K80</f>
        <v>0</v>
      </c>
      <c r="L55" s="36">
        <f>L56+L62+L83+L75+L77+L87+L80</f>
        <v>2400000</v>
      </c>
    </row>
    <row r="56" spans="1:12" x14ac:dyDescent="0.2">
      <c r="A56" s="40">
        <v>1</v>
      </c>
      <c r="B56" s="82" t="s">
        <v>182</v>
      </c>
      <c r="C56" s="83"/>
      <c r="D56" s="83"/>
      <c r="E56" s="84"/>
      <c r="F56" s="28">
        <v>411000</v>
      </c>
      <c r="G56" s="21">
        <f>SUM(H56:L56)</f>
        <v>1932941303</v>
      </c>
      <c r="H56" s="36">
        <f>SUM(H57:H60)</f>
        <v>0</v>
      </c>
      <c r="I56" s="36">
        <f>SUM(I57:I60)</f>
        <v>0</v>
      </c>
      <c r="J56" s="36">
        <f>SUM(J57:J61)</f>
        <v>1931649870</v>
      </c>
      <c r="K56" s="36">
        <f>SUM(K57:K60)</f>
        <v>0</v>
      </c>
      <c r="L56" s="36">
        <f>SUM(L57:L60)</f>
        <v>1291433</v>
      </c>
    </row>
    <row r="57" spans="1:12" x14ac:dyDescent="0.2">
      <c r="A57" s="40"/>
      <c r="B57" s="45" t="s">
        <v>3</v>
      </c>
      <c r="C57" s="91" t="s">
        <v>183</v>
      </c>
      <c r="D57" s="91"/>
      <c r="E57" s="91"/>
      <c r="F57" s="28">
        <v>411100</v>
      </c>
      <c r="G57" s="25">
        <f t="shared" ref="G57:G82" si="2">SUM(H57:L57)</f>
        <v>1852812159</v>
      </c>
      <c r="H57" s="25"/>
      <c r="I57" s="27"/>
      <c r="J57" s="27">
        <f>1851462764+57962</f>
        <v>1851520726</v>
      </c>
      <c r="K57" s="27"/>
      <c r="L57" s="27">
        <v>1291433</v>
      </c>
    </row>
    <row r="58" spans="1:12" x14ac:dyDescent="0.2">
      <c r="A58" s="29"/>
      <c r="B58" s="30" t="s">
        <v>5</v>
      </c>
      <c r="C58" s="91" t="s">
        <v>357</v>
      </c>
      <c r="D58" s="91"/>
      <c r="E58" s="91"/>
      <c r="F58" s="28">
        <v>411100</v>
      </c>
      <c r="G58" s="25">
        <f t="shared" si="2"/>
        <v>0</v>
      </c>
      <c r="H58" s="27"/>
      <c r="I58" s="27"/>
      <c r="J58" s="27"/>
      <c r="K58" s="27"/>
      <c r="L58" s="27"/>
    </row>
    <row r="59" spans="1:12" x14ac:dyDescent="0.2">
      <c r="A59" s="29"/>
      <c r="B59" s="30" t="s">
        <v>16</v>
      </c>
      <c r="C59" s="85" t="s">
        <v>365</v>
      </c>
      <c r="D59" s="86"/>
      <c r="E59" s="87"/>
      <c r="F59" s="28">
        <v>411100</v>
      </c>
      <c r="G59" s="25">
        <f t="shared" si="2"/>
        <v>2212656</v>
      </c>
      <c r="H59" s="27"/>
      <c r="I59" s="27"/>
      <c r="J59" s="27">
        <v>2212656</v>
      </c>
      <c r="K59" s="27"/>
      <c r="L59" s="27"/>
    </row>
    <row r="60" spans="1:12" x14ac:dyDescent="0.2">
      <c r="A60" s="29"/>
      <c r="B60" s="30" t="s">
        <v>25</v>
      </c>
      <c r="C60" s="85" t="s">
        <v>369</v>
      </c>
      <c r="D60" s="86"/>
      <c r="E60" s="87"/>
      <c r="F60" s="28">
        <v>411100</v>
      </c>
      <c r="G60" s="25">
        <f t="shared" si="2"/>
        <v>71889798</v>
      </c>
      <c r="H60" s="27"/>
      <c r="I60" s="27"/>
      <c r="J60" s="27">
        <v>71889798</v>
      </c>
      <c r="K60" s="27"/>
      <c r="L60" s="27"/>
    </row>
    <row r="61" spans="1:12" x14ac:dyDescent="0.2">
      <c r="A61" s="29"/>
      <c r="B61" s="30" t="s">
        <v>26</v>
      </c>
      <c r="C61" s="85" t="s">
        <v>420</v>
      </c>
      <c r="D61" s="86"/>
      <c r="E61" s="87"/>
      <c r="F61" s="28">
        <v>411100</v>
      </c>
      <c r="G61" s="25">
        <f t="shared" si="2"/>
        <v>6026690</v>
      </c>
      <c r="H61" s="27"/>
      <c r="I61" s="27"/>
      <c r="J61" s="27">
        <v>6026690</v>
      </c>
      <c r="K61" s="27"/>
      <c r="L61" s="27"/>
    </row>
    <row r="62" spans="1:12" x14ac:dyDescent="0.2">
      <c r="A62" s="40">
        <v>2</v>
      </c>
      <c r="B62" s="82" t="s">
        <v>17</v>
      </c>
      <c r="C62" s="83"/>
      <c r="D62" s="83"/>
      <c r="E62" s="84"/>
      <c r="F62" s="28">
        <v>412000</v>
      </c>
      <c r="G62" s="21">
        <f t="shared" si="2"/>
        <v>312170020</v>
      </c>
      <c r="H62" s="21">
        <f>SUM(H63+H69)</f>
        <v>0</v>
      </c>
      <c r="I62" s="21">
        <f>SUM(I63+I69)</f>
        <v>0</v>
      </c>
      <c r="J62" s="21">
        <f>SUM(J63+J69)</f>
        <v>311961453</v>
      </c>
      <c r="K62" s="21">
        <f>SUM(K63+K69)</f>
        <v>0</v>
      </c>
      <c r="L62" s="21">
        <f>SUM(L63+L69)</f>
        <v>208567</v>
      </c>
    </row>
    <row r="63" spans="1:12" x14ac:dyDescent="0.2">
      <c r="A63" s="40"/>
      <c r="B63" s="40" t="s">
        <v>90</v>
      </c>
      <c r="C63" s="82" t="s">
        <v>370</v>
      </c>
      <c r="D63" s="83"/>
      <c r="E63" s="84"/>
      <c r="F63" s="28">
        <v>412100</v>
      </c>
      <c r="G63" s="21">
        <f t="shared" si="2"/>
        <v>212623544</v>
      </c>
      <c r="H63" s="21">
        <f>SUM(H64:H67)</f>
        <v>0</v>
      </c>
      <c r="I63" s="21">
        <f>SUM(I64:I67)</f>
        <v>0</v>
      </c>
      <c r="J63" s="21">
        <f>SUM(J64:J68)</f>
        <v>212481486</v>
      </c>
      <c r="K63" s="21">
        <f>SUM(K64:K67)</f>
        <v>0</v>
      </c>
      <c r="L63" s="21">
        <f>SUM(L64:L67)</f>
        <v>142058</v>
      </c>
    </row>
    <row r="64" spans="1:12" x14ac:dyDescent="0.2">
      <c r="A64" s="40"/>
      <c r="B64" s="45" t="s">
        <v>93</v>
      </c>
      <c r="C64" s="85" t="s">
        <v>127</v>
      </c>
      <c r="D64" s="86"/>
      <c r="E64" s="87"/>
      <c r="F64" s="28">
        <v>412111</v>
      </c>
      <c r="G64" s="25">
        <f t="shared" si="2"/>
        <v>203809338</v>
      </c>
      <c r="H64" s="25"/>
      <c r="I64" s="27"/>
      <c r="J64" s="27">
        <f>203660904+6376</f>
        <v>203667280</v>
      </c>
      <c r="K64" s="22"/>
      <c r="L64" s="27">
        <v>142058</v>
      </c>
    </row>
    <row r="65" spans="1:12" x14ac:dyDescent="0.2">
      <c r="A65" s="40"/>
      <c r="B65" s="45" t="s">
        <v>94</v>
      </c>
      <c r="C65" s="85" t="s">
        <v>351</v>
      </c>
      <c r="D65" s="86"/>
      <c r="E65" s="87"/>
      <c r="F65" s="28">
        <v>412111</v>
      </c>
      <c r="G65" s="25">
        <f t="shared" si="2"/>
        <v>0</v>
      </c>
      <c r="H65" s="25"/>
      <c r="I65" s="27"/>
      <c r="J65" s="27"/>
      <c r="K65" s="22"/>
      <c r="L65" s="27"/>
    </row>
    <row r="66" spans="1:12" x14ac:dyDescent="0.2">
      <c r="A66" s="40"/>
      <c r="B66" s="45" t="s">
        <v>95</v>
      </c>
      <c r="C66" s="85" t="s">
        <v>421</v>
      </c>
      <c r="D66" s="86"/>
      <c r="E66" s="87"/>
      <c r="F66" s="28">
        <v>412111</v>
      </c>
      <c r="G66" s="25">
        <f t="shared" si="2"/>
        <v>243392</v>
      </c>
      <c r="H66" s="25"/>
      <c r="I66" s="27"/>
      <c r="J66" s="27">
        <v>243392</v>
      </c>
      <c r="K66" s="22"/>
      <c r="L66" s="27"/>
    </row>
    <row r="67" spans="1:12" x14ac:dyDescent="0.2">
      <c r="A67" s="40"/>
      <c r="B67" s="45" t="s">
        <v>234</v>
      </c>
      <c r="C67" s="85" t="s">
        <v>423</v>
      </c>
      <c r="D67" s="86"/>
      <c r="E67" s="87"/>
      <c r="F67" s="28">
        <v>412111</v>
      </c>
      <c r="G67" s="25">
        <f t="shared" si="2"/>
        <v>7907878</v>
      </c>
      <c r="H67" s="25"/>
      <c r="I67" s="27"/>
      <c r="J67" s="27">
        <v>7907878</v>
      </c>
      <c r="K67" s="22"/>
      <c r="L67" s="27"/>
    </row>
    <row r="68" spans="1:12" x14ac:dyDescent="0.2">
      <c r="A68" s="40"/>
      <c r="B68" s="45" t="s">
        <v>390</v>
      </c>
      <c r="C68" s="85" t="s">
        <v>424</v>
      </c>
      <c r="D68" s="86"/>
      <c r="E68" s="87"/>
      <c r="F68" s="28">
        <v>412111</v>
      </c>
      <c r="G68" s="25">
        <f t="shared" si="2"/>
        <v>662936</v>
      </c>
      <c r="H68" s="25"/>
      <c r="I68" s="27"/>
      <c r="J68" s="27">
        <v>662936</v>
      </c>
      <c r="K68" s="22"/>
      <c r="L68" s="27"/>
    </row>
    <row r="69" spans="1:12" x14ac:dyDescent="0.2">
      <c r="A69" s="40"/>
      <c r="B69" s="29" t="s">
        <v>77</v>
      </c>
      <c r="C69" s="82" t="s">
        <v>371</v>
      </c>
      <c r="D69" s="83"/>
      <c r="E69" s="84"/>
      <c r="F69" s="28">
        <v>412200</v>
      </c>
      <c r="G69" s="21">
        <f t="shared" si="2"/>
        <v>99546476</v>
      </c>
      <c r="H69" s="22">
        <f>SUM(H70:H73)</f>
        <v>0</v>
      </c>
      <c r="I69" s="22">
        <f>SUM(I70:I73)</f>
        <v>0</v>
      </c>
      <c r="J69" s="22">
        <f>SUM(J70:J74)</f>
        <v>99479967</v>
      </c>
      <c r="K69" s="22">
        <f>SUM(K70:K73)</f>
        <v>0</v>
      </c>
      <c r="L69" s="22">
        <f>SUM(L70:L73)</f>
        <v>66509</v>
      </c>
    </row>
    <row r="70" spans="1:12" x14ac:dyDescent="0.2">
      <c r="A70" s="40"/>
      <c r="B70" s="45" t="s">
        <v>236</v>
      </c>
      <c r="C70" s="85" t="s">
        <v>128</v>
      </c>
      <c r="D70" s="86"/>
      <c r="E70" s="87"/>
      <c r="F70" s="28">
        <v>412211</v>
      </c>
      <c r="G70" s="25">
        <f t="shared" si="2"/>
        <v>95419826</v>
      </c>
      <c r="H70" s="25"/>
      <c r="I70" s="27"/>
      <c r="J70" s="27">
        <f>95350332+2985</f>
        <v>95353317</v>
      </c>
      <c r="K70" s="22"/>
      <c r="L70" s="27">
        <v>66509</v>
      </c>
    </row>
    <row r="71" spans="1:12" x14ac:dyDescent="0.2">
      <c r="A71" s="40"/>
      <c r="B71" s="30" t="s">
        <v>372</v>
      </c>
      <c r="C71" s="85" t="s">
        <v>352</v>
      </c>
      <c r="D71" s="86"/>
      <c r="E71" s="87"/>
      <c r="F71" s="28">
        <v>412211</v>
      </c>
      <c r="G71" s="25">
        <f t="shared" si="2"/>
        <v>0</v>
      </c>
      <c r="H71" s="25"/>
      <c r="I71" s="27"/>
      <c r="J71" s="27"/>
      <c r="K71" s="22"/>
      <c r="L71" s="27"/>
    </row>
    <row r="72" spans="1:12" x14ac:dyDescent="0.2">
      <c r="A72" s="40"/>
      <c r="B72" s="30" t="s">
        <v>373</v>
      </c>
      <c r="C72" s="85" t="s">
        <v>366</v>
      </c>
      <c r="D72" s="86"/>
      <c r="E72" s="87"/>
      <c r="F72" s="28">
        <v>412211</v>
      </c>
      <c r="G72" s="25">
        <f t="shared" si="2"/>
        <v>113952</v>
      </c>
      <c r="H72" s="25"/>
      <c r="I72" s="27"/>
      <c r="J72" s="27">
        <v>113952</v>
      </c>
      <c r="K72" s="22"/>
      <c r="L72" s="27"/>
    </row>
    <row r="73" spans="1:12" x14ac:dyDescent="0.2">
      <c r="A73" s="40"/>
      <c r="B73" s="30" t="s">
        <v>374</v>
      </c>
      <c r="C73" s="85" t="s">
        <v>422</v>
      </c>
      <c r="D73" s="86"/>
      <c r="E73" s="87"/>
      <c r="F73" s="28">
        <v>412211</v>
      </c>
      <c r="G73" s="25">
        <f t="shared" si="2"/>
        <v>3702324</v>
      </c>
      <c r="H73" s="25"/>
      <c r="I73" s="27"/>
      <c r="J73" s="27">
        <v>3702324</v>
      </c>
      <c r="K73" s="22"/>
      <c r="L73" s="27"/>
    </row>
    <row r="74" spans="1:12" x14ac:dyDescent="0.2">
      <c r="A74" s="40"/>
      <c r="B74" s="30" t="s">
        <v>391</v>
      </c>
      <c r="C74" s="85" t="s">
        <v>425</v>
      </c>
      <c r="D74" s="86"/>
      <c r="E74" s="87"/>
      <c r="F74" s="28">
        <v>412211</v>
      </c>
      <c r="G74" s="25">
        <f t="shared" si="2"/>
        <v>310374</v>
      </c>
      <c r="H74" s="25"/>
      <c r="I74" s="27"/>
      <c r="J74" s="27">
        <v>310374</v>
      </c>
      <c r="K74" s="22"/>
      <c r="L74" s="27"/>
    </row>
    <row r="75" spans="1:12" x14ac:dyDescent="0.2">
      <c r="A75" s="29">
        <v>3</v>
      </c>
      <c r="B75" s="82" t="s">
        <v>359</v>
      </c>
      <c r="C75" s="83"/>
      <c r="D75" s="83"/>
      <c r="E75" s="84"/>
      <c r="F75" s="28">
        <v>414000</v>
      </c>
      <c r="G75" s="21">
        <f t="shared" si="2"/>
        <v>0</v>
      </c>
      <c r="H75" s="36">
        <f>SUM(H76:H76)</f>
        <v>0</v>
      </c>
      <c r="I75" s="36">
        <f>SUM(I76:I76)</f>
        <v>0</v>
      </c>
      <c r="J75" s="36">
        <f>SUM(J76:J76)</f>
        <v>0</v>
      </c>
      <c r="K75" s="36">
        <f>SUM(K76:K76)</f>
        <v>0</v>
      </c>
      <c r="L75" s="36">
        <f>SUM(L76:L76)</f>
        <v>0</v>
      </c>
    </row>
    <row r="76" spans="1:12" x14ac:dyDescent="0.2">
      <c r="A76" s="29"/>
      <c r="B76" s="30" t="s">
        <v>69</v>
      </c>
      <c r="C76" s="91" t="s">
        <v>156</v>
      </c>
      <c r="D76" s="91"/>
      <c r="E76" s="91"/>
      <c r="F76" s="28">
        <v>414121</v>
      </c>
      <c r="G76" s="25">
        <f t="shared" si="2"/>
        <v>0</v>
      </c>
      <c r="H76" s="27"/>
      <c r="I76" s="27"/>
      <c r="J76" s="27"/>
      <c r="K76" s="27"/>
      <c r="L76" s="27"/>
    </row>
    <row r="77" spans="1:12" x14ac:dyDescent="0.2">
      <c r="A77" s="46" t="s">
        <v>314</v>
      </c>
      <c r="B77" s="103" t="s">
        <v>244</v>
      </c>
      <c r="C77" s="104"/>
      <c r="D77" s="104"/>
      <c r="E77" s="105"/>
      <c r="F77" s="47">
        <v>414300</v>
      </c>
      <c r="G77" s="21">
        <f t="shared" si="2"/>
        <v>11450000</v>
      </c>
      <c r="H77" s="22">
        <f>SUM(H78:H79)</f>
        <v>0</v>
      </c>
      <c r="I77" s="22">
        <f>SUM(I78:I79)</f>
        <v>0</v>
      </c>
      <c r="J77" s="22">
        <f>SUM(J78:J79)</f>
        <v>11450000</v>
      </c>
      <c r="K77" s="22">
        <f>SUM(K78:K79)</f>
        <v>0</v>
      </c>
      <c r="L77" s="22">
        <f>SUM(L78:L79)</f>
        <v>0</v>
      </c>
    </row>
    <row r="78" spans="1:12" x14ac:dyDescent="0.2">
      <c r="A78" s="45"/>
      <c r="B78" s="30" t="s">
        <v>12</v>
      </c>
      <c r="C78" s="85" t="s">
        <v>126</v>
      </c>
      <c r="D78" s="86"/>
      <c r="E78" s="87"/>
      <c r="F78" s="28">
        <v>414311</v>
      </c>
      <c r="G78" s="25">
        <f t="shared" si="2"/>
        <v>11000000</v>
      </c>
      <c r="H78" s="27"/>
      <c r="I78" s="27"/>
      <c r="J78" s="27">
        <v>11000000</v>
      </c>
      <c r="K78" s="27"/>
      <c r="L78" s="27"/>
    </row>
    <row r="79" spans="1:12" x14ac:dyDescent="0.2">
      <c r="A79" s="45"/>
      <c r="B79" s="30" t="s">
        <v>13</v>
      </c>
      <c r="C79" s="85" t="s">
        <v>233</v>
      </c>
      <c r="D79" s="86"/>
      <c r="E79" s="87"/>
      <c r="F79" s="48">
        <v>414314</v>
      </c>
      <c r="G79" s="25">
        <f t="shared" si="2"/>
        <v>450000</v>
      </c>
      <c r="H79" s="25"/>
      <c r="I79" s="27"/>
      <c r="J79" s="27">
        <v>450000</v>
      </c>
      <c r="K79" s="27">
        <v>0</v>
      </c>
      <c r="L79" s="27"/>
    </row>
    <row r="80" spans="1:12" x14ac:dyDescent="0.2">
      <c r="A80" s="29">
        <v>5</v>
      </c>
      <c r="B80" s="82" t="s">
        <v>360</v>
      </c>
      <c r="C80" s="83"/>
      <c r="D80" s="83"/>
      <c r="E80" s="84"/>
      <c r="F80" s="28">
        <v>414400</v>
      </c>
      <c r="G80" s="21">
        <f t="shared" si="2"/>
        <v>16190474</v>
      </c>
      <c r="H80" s="22">
        <f>SUM(H81:H82)</f>
        <v>0</v>
      </c>
      <c r="I80" s="22">
        <f>SUM(I81:I82)</f>
        <v>0</v>
      </c>
      <c r="J80" s="22">
        <f>SUM(J81:J82)</f>
        <v>16190474</v>
      </c>
      <c r="K80" s="22">
        <f>SUM(K81:K82)</f>
        <v>0</v>
      </c>
      <c r="L80" s="22">
        <f>SUM(L81:L82)</f>
        <v>0</v>
      </c>
    </row>
    <row r="81" spans="1:14" x14ac:dyDescent="0.2">
      <c r="A81" s="29"/>
      <c r="B81" s="30" t="s">
        <v>40</v>
      </c>
      <c r="C81" s="91" t="s">
        <v>356</v>
      </c>
      <c r="D81" s="91"/>
      <c r="E81" s="91"/>
      <c r="F81" s="28">
        <v>414411</v>
      </c>
      <c r="G81" s="25">
        <f t="shared" si="2"/>
        <v>0</v>
      </c>
      <c r="H81" s="25"/>
      <c r="I81" s="27"/>
      <c r="J81" s="27"/>
      <c r="K81" s="27"/>
      <c r="L81" s="27"/>
    </row>
    <row r="82" spans="1:14" x14ac:dyDescent="0.2">
      <c r="A82" s="29"/>
      <c r="B82" s="30" t="s">
        <v>41</v>
      </c>
      <c r="C82" s="85" t="s">
        <v>376</v>
      </c>
      <c r="D82" s="86"/>
      <c r="E82" s="87"/>
      <c r="F82" s="28">
        <v>414419</v>
      </c>
      <c r="G82" s="25">
        <f t="shared" si="2"/>
        <v>16190474</v>
      </c>
      <c r="H82" s="25"/>
      <c r="I82" s="27"/>
      <c r="J82" s="27">
        <v>16190474</v>
      </c>
      <c r="K82" s="27"/>
      <c r="L82" s="27"/>
    </row>
    <row r="83" spans="1:14" s="11" customFormat="1" x14ac:dyDescent="0.2">
      <c r="A83" s="29">
        <v>6</v>
      </c>
      <c r="B83" s="82" t="s">
        <v>134</v>
      </c>
      <c r="C83" s="83"/>
      <c r="D83" s="83"/>
      <c r="E83" s="84"/>
      <c r="F83" s="28">
        <v>415100</v>
      </c>
      <c r="G83" s="21">
        <f t="shared" ref="G83:G91" si="3">SUM(H83:L83)</f>
        <v>35940000</v>
      </c>
      <c r="H83" s="21">
        <f>SUM(H84:H86)</f>
        <v>0</v>
      </c>
      <c r="I83" s="21">
        <f>SUM(I84:I86)</f>
        <v>0</v>
      </c>
      <c r="J83" s="21">
        <f>SUM(J84:J86)</f>
        <v>35040000</v>
      </c>
      <c r="K83" s="21">
        <f>SUM(K84:K86)</f>
        <v>0</v>
      </c>
      <c r="L83" s="21">
        <f>SUM(L84:L86)</f>
        <v>900000</v>
      </c>
    </row>
    <row r="84" spans="1:14" s="11" customFormat="1" x14ac:dyDescent="0.2">
      <c r="A84" s="29"/>
      <c r="B84" s="45" t="s">
        <v>43</v>
      </c>
      <c r="C84" s="85" t="s">
        <v>129</v>
      </c>
      <c r="D84" s="86"/>
      <c r="E84" s="87"/>
      <c r="F84" s="28">
        <v>415111</v>
      </c>
      <c r="G84" s="25">
        <f t="shared" si="3"/>
        <v>0</v>
      </c>
      <c r="H84" s="25"/>
      <c r="I84" s="27"/>
      <c r="J84" s="27"/>
      <c r="K84" s="27"/>
      <c r="L84" s="27"/>
    </row>
    <row r="85" spans="1:14" s="11" customFormat="1" x14ac:dyDescent="0.2">
      <c r="A85" s="29"/>
      <c r="B85" s="30" t="s">
        <v>45</v>
      </c>
      <c r="C85" s="85" t="s">
        <v>130</v>
      </c>
      <c r="D85" s="86"/>
      <c r="E85" s="87"/>
      <c r="F85" s="28">
        <v>415112</v>
      </c>
      <c r="G85" s="25">
        <f t="shared" si="3"/>
        <v>35940000</v>
      </c>
      <c r="H85" s="25"/>
      <c r="I85" s="27"/>
      <c r="J85" s="27">
        <v>35040000</v>
      </c>
      <c r="K85" s="27"/>
      <c r="L85" s="27">
        <v>900000</v>
      </c>
    </row>
    <row r="86" spans="1:14" s="11" customFormat="1" x14ac:dyDescent="0.2">
      <c r="A86" s="29"/>
      <c r="B86" s="30" t="s">
        <v>315</v>
      </c>
      <c r="C86" s="85" t="s">
        <v>426</v>
      </c>
      <c r="D86" s="86"/>
      <c r="E86" s="87"/>
      <c r="F86" s="28">
        <v>415112</v>
      </c>
      <c r="G86" s="25">
        <f t="shared" si="3"/>
        <v>0</v>
      </c>
      <c r="H86" s="25"/>
      <c r="I86" s="27"/>
      <c r="J86" s="27"/>
      <c r="K86" s="27"/>
      <c r="L86" s="27"/>
    </row>
    <row r="87" spans="1:14" x14ac:dyDescent="0.2">
      <c r="A87" s="29">
        <v>7</v>
      </c>
      <c r="B87" s="109" t="s">
        <v>131</v>
      </c>
      <c r="C87" s="110"/>
      <c r="D87" s="110"/>
      <c r="E87" s="111"/>
      <c r="F87" s="28">
        <v>416100</v>
      </c>
      <c r="G87" s="21">
        <f t="shared" si="3"/>
        <v>21000000</v>
      </c>
      <c r="H87" s="22">
        <f>SUM(H88:H89)</f>
        <v>0</v>
      </c>
      <c r="I87" s="22">
        <f>SUM(I88:I89)</f>
        <v>0</v>
      </c>
      <c r="J87" s="22">
        <f>SUM(J88:J89)</f>
        <v>21000000</v>
      </c>
      <c r="K87" s="22">
        <f>SUM(K88:K89)</f>
        <v>0</v>
      </c>
      <c r="L87" s="22">
        <f>SUM(L88:L89)</f>
        <v>0</v>
      </c>
    </row>
    <row r="88" spans="1:14" x14ac:dyDescent="0.2">
      <c r="A88" s="49"/>
      <c r="B88" s="30" t="s">
        <v>81</v>
      </c>
      <c r="C88" s="106" t="s">
        <v>132</v>
      </c>
      <c r="D88" s="107"/>
      <c r="E88" s="108"/>
      <c r="F88" s="28">
        <v>416111</v>
      </c>
      <c r="G88" s="25">
        <f t="shared" si="3"/>
        <v>21000000</v>
      </c>
      <c r="H88" s="27"/>
      <c r="I88" s="22"/>
      <c r="J88" s="27">
        <v>21000000</v>
      </c>
      <c r="K88" s="22"/>
      <c r="L88" s="27"/>
    </row>
    <row r="89" spans="1:14" x14ac:dyDescent="0.2">
      <c r="A89" s="49"/>
      <c r="B89" s="30" t="s">
        <v>141</v>
      </c>
      <c r="C89" s="106" t="s">
        <v>133</v>
      </c>
      <c r="D89" s="107"/>
      <c r="E89" s="108"/>
      <c r="F89" s="28">
        <v>416100</v>
      </c>
      <c r="G89" s="25">
        <f t="shared" si="3"/>
        <v>0</v>
      </c>
      <c r="H89" s="22"/>
      <c r="I89" s="22"/>
      <c r="J89" s="22"/>
      <c r="K89" s="22"/>
      <c r="L89" s="27"/>
    </row>
    <row r="90" spans="1:14" x14ac:dyDescent="0.2">
      <c r="A90" s="136" t="s">
        <v>18</v>
      </c>
      <c r="B90" s="137"/>
      <c r="C90" s="137"/>
      <c r="D90" s="137"/>
      <c r="E90" s="138"/>
      <c r="F90" s="28">
        <v>420000</v>
      </c>
      <c r="G90" s="21">
        <f t="shared" si="3"/>
        <v>665351166</v>
      </c>
      <c r="H90" s="21">
        <f>H91+H128+H140+H162+H170+H193</f>
        <v>1000000</v>
      </c>
      <c r="I90" s="21">
        <f>I91+I128+I140+I162+I170+I193</f>
        <v>0</v>
      </c>
      <c r="J90" s="21">
        <f>J91+J128+J140+J162+J170+J193</f>
        <v>653765033</v>
      </c>
      <c r="K90" s="21">
        <f>K91+K128+K140+K162+K170+K193</f>
        <v>0</v>
      </c>
      <c r="L90" s="21">
        <f>L91+L128+L140+L162+L170+L193</f>
        <v>10586133</v>
      </c>
    </row>
    <row r="91" spans="1:14" x14ac:dyDescent="0.2">
      <c r="A91" s="29">
        <v>1</v>
      </c>
      <c r="B91" s="82" t="s">
        <v>19</v>
      </c>
      <c r="C91" s="83"/>
      <c r="D91" s="83"/>
      <c r="E91" s="84"/>
      <c r="F91" s="28">
        <v>421000</v>
      </c>
      <c r="G91" s="21">
        <f t="shared" si="3"/>
        <v>101059966</v>
      </c>
      <c r="H91" s="36">
        <f>H92+H93+H102+H110+H117+H124+H125</f>
        <v>0</v>
      </c>
      <c r="I91" s="36">
        <f>I92+I93+I102+I110+I117+I124+I125</f>
        <v>0</v>
      </c>
      <c r="J91" s="36">
        <f>J92+J93+J102+J110+J117+J124+J125</f>
        <v>97466966</v>
      </c>
      <c r="K91" s="36">
        <f>K92+K93+K102+K110+K117+K124+K125</f>
        <v>0</v>
      </c>
      <c r="L91" s="36">
        <f>L92+L93+L102+L110+L117+L124+L125</f>
        <v>3593000</v>
      </c>
    </row>
    <row r="92" spans="1:14" x14ac:dyDescent="0.2">
      <c r="A92" s="45"/>
      <c r="B92" s="30" t="s">
        <v>3</v>
      </c>
      <c r="C92" s="91" t="s">
        <v>157</v>
      </c>
      <c r="D92" s="91"/>
      <c r="E92" s="91"/>
      <c r="F92" s="48">
        <v>421100</v>
      </c>
      <c r="G92" s="25">
        <f t="shared" ref="G92:G127" si="4">SUM(H92:L92)</f>
        <v>3000000</v>
      </c>
      <c r="H92" s="25"/>
      <c r="I92" s="27"/>
      <c r="J92" s="27">
        <v>2800000</v>
      </c>
      <c r="K92" s="27"/>
      <c r="L92" s="27">
        <v>200000</v>
      </c>
      <c r="N92" s="12"/>
    </row>
    <row r="93" spans="1:14" x14ac:dyDescent="0.2">
      <c r="A93" s="50"/>
      <c r="B93" s="29" t="s">
        <v>5</v>
      </c>
      <c r="C93" s="96" t="s">
        <v>158</v>
      </c>
      <c r="D93" s="96"/>
      <c r="E93" s="96"/>
      <c r="F93" s="28">
        <v>421200</v>
      </c>
      <c r="G93" s="21">
        <f t="shared" si="4"/>
        <v>67176000</v>
      </c>
      <c r="H93" s="36">
        <f>SUM(H94:H101)</f>
        <v>0</v>
      </c>
      <c r="I93" s="36">
        <f>SUM(I94:I101)</f>
        <v>0</v>
      </c>
      <c r="J93" s="36">
        <f>SUM(J94:J101)</f>
        <v>65676000</v>
      </c>
      <c r="K93" s="36">
        <f>SUM(K94:K101)</f>
        <v>0</v>
      </c>
      <c r="L93" s="36">
        <f>SUM(L94:L101)</f>
        <v>1500000</v>
      </c>
    </row>
    <row r="94" spans="1:14" x14ac:dyDescent="0.2">
      <c r="A94" s="29"/>
      <c r="B94" s="45"/>
      <c r="C94" s="41" t="s">
        <v>6</v>
      </c>
      <c r="D94" s="91" t="s">
        <v>427</v>
      </c>
      <c r="E94" s="91"/>
      <c r="F94" s="28">
        <v>421211</v>
      </c>
      <c r="G94" s="25">
        <f t="shared" si="4"/>
        <v>24500000</v>
      </c>
      <c r="H94" s="25"/>
      <c r="I94" s="27"/>
      <c r="J94" s="27">
        <v>24000000</v>
      </c>
      <c r="K94" s="27"/>
      <c r="L94" s="27">
        <v>500000</v>
      </c>
    </row>
    <row r="95" spans="1:14" x14ac:dyDescent="0.2">
      <c r="A95" s="29"/>
      <c r="B95" s="45"/>
      <c r="C95" s="41" t="s">
        <v>7</v>
      </c>
      <c r="D95" s="91" t="s">
        <v>428</v>
      </c>
      <c r="E95" s="91"/>
      <c r="F95" s="28">
        <v>426411</v>
      </c>
      <c r="G95" s="25">
        <f t="shared" si="4"/>
        <v>7008000</v>
      </c>
      <c r="H95" s="25"/>
      <c r="I95" s="27"/>
      <c r="J95" s="27">
        <v>7008000</v>
      </c>
      <c r="K95" s="27"/>
      <c r="L95" s="27"/>
    </row>
    <row r="96" spans="1:14" x14ac:dyDescent="0.2">
      <c r="A96" s="29"/>
      <c r="B96" s="45"/>
      <c r="C96" s="43" t="s">
        <v>8</v>
      </c>
      <c r="D96" s="91" t="s">
        <v>429</v>
      </c>
      <c r="E96" s="91"/>
      <c r="F96" s="28">
        <v>421222</v>
      </c>
      <c r="G96" s="25">
        <f t="shared" si="4"/>
        <v>0</v>
      </c>
      <c r="H96" s="25"/>
      <c r="I96" s="27"/>
      <c r="J96" s="27">
        <v>0</v>
      </c>
      <c r="K96" s="27"/>
      <c r="L96" s="27"/>
    </row>
    <row r="97" spans="1:12" x14ac:dyDescent="0.2">
      <c r="A97" s="29"/>
      <c r="B97" s="45"/>
      <c r="C97" s="41" t="s">
        <v>9</v>
      </c>
      <c r="D97" s="91" t="s">
        <v>430</v>
      </c>
      <c r="E97" s="91"/>
      <c r="F97" s="28">
        <v>421223</v>
      </c>
      <c r="G97" s="25">
        <f t="shared" si="4"/>
        <v>90200</v>
      </c>
      <c r="H97" s="25"/>
      <c r="I97" s="27"/>
      <c r="J97" s="27">
        <v>90200</v>
      </c>
      <c r="K97" s="27"/>
      <c r="L97" s="27"/>
    </row>
    <row r="98" spans="1:12" x14ac:dyDescent="0.2">
      <c r="A98" s="29"/>
      <c r="B98" s="45"/>
      <c r="C98" s="41" t="s">
        <v>20</v>
      </c>
      <c r="D98" s="85" t="s">
        <v>431</v>
      </c>
      <c r="E98" s="87"/>
      <c r="F98" s="28">
        <v>4212231</v>
      </c>
      <c r="G98" s="25">
        <f t="shared" si="4"/>
        <v>550000</v>
      </c>
      <c r="H98" s="25"/>
      <c r="I98" s="27"/>
      <c r="J98" s="27">
        <v>550000</v>
      </c>
      <c r="K98" s="27"/>
      <c r="L98" s="27"/>
    </row>
    <row r="99" spans="1:12" x14ac:dyDescent="0.2">
      <c r="A99" s="29"/>
      <c r="B99" s="45"/>
      <c r="C99" s="41" t="s">
        <v>21</v>
      </c>
      <c r="D99" s="91" t="s">
        <v>432</v>
      </c>
      <c r="E99" s="91"/>
      <c r="F99" s="28">
        <v>421224</v>
      </c>
      <c r="G99" s="25">
        <f t="shared" si="4"/>
        <v>1399800</v>
      </c>
      <c r="H99" s="25"/>
      <c r="I99" s="27"/>
      <c r="J99" s="27">
        <v>1399800</v>
      </c>
      <c r="K99" s="27"/>
      <c r="L99" s="27"/>
    </row>
    <row r="100" spans="1:12" x14ac:dyDescent="0.2">
      <c r="A100" s="29"/>
      <c r="B100" s="45"/>
      <c r="C100" s="41" t="s">
        <v>295</v>
      </c>
      <c r="D100" s="91" t="s">
        <v>433</v>
      </c>
      <c r="E100" s="91"/>
      <c r="F100" s="28">
        <v>421224</v>
      </c>
      <c r="G100" s="25">
        <f t="shared" si="4"/>
        <v>33628000</v>
      </c>
      <c r="H100" s="25"/>
      <c r="I100" s="27"/>
      <c r="J100" s="27">
        <v>32628000</v>
      </c>
      <c r="K100" s="27"/>
      <c r="L100" s="27">
        <v>1000000</v>
      </c>
    </row>
    <row r="101" spans="1:12" x14ac:dyDescent="0.2">
      <c r="A101" s="29"/>
      <c r="B101" s="45"/>
      <c r="C101" s="41" t="s">
        <v>296</v>
      </c>
      <c r="D101" s="91" t="s">
        <v>434</v>
      </c>
      <c r="E101" s="91"/>
      <c r="F101" s="28">
        <v>421225</v>
      </c>
      <c r="G101" s="25">
        <f t="shared" si="4"/>
        <v>0</v>
      </c>
      <c r="H101" s="27"/>
      <c r="I101" s="27"/>
      <c r="J101" s="27"/>
      <c r="K101" s="27"/>
      <c r="L101" s="27"/>
    </row>
    <row r="102" spans="1:12" x14ac:dyDescent="0.2">
      <c r="A102" s="29"/>
      <c r="B102" s="29" t="s">
        <v>16</v>
      </c>
      <c r="C102" s="96" t="s">
        <v>159</v>
      </c>
      <c r="D102" s="96"/>
      <c r="E102" s="96"/>
      <c r="F102" s="28">
        <v>421300</v>
      </c>
      <c r="G102" s="21">
        <f t="shared" si="4"/>
        <v>20520000</v>
      </c>
      <c r="H102" s="36">
        <f>SUM(H103:H104)+H108+H109</f>
        <v>0</v>
      </c>
      <c r="I102" s="36">
        <f>SUM(I103:I104)+I108+I109</f>
        <v>0</v>
      </c>
      <c r="J102" s="36">
        <f>SUM(J103:J104)+J108+J109</f>
        <v>20400000</v>
      </c>
      <c r="K102" s="36">
        <f>SUM(K103:K104)+K108+K109</f>
        <v>0</v>
      </c>
      <c r="L102" s="36">
        <f>SUM(L103:L104)+L108+L109</f>
        <v>120000</v>
      </c>
    </row>
    <row r="103" spans="1:12" x14ac:dyDescent="0.2">
      <c r="A103" s="29"/>
      <c r="B103" s="45"/>
      <c r="C103" s="41" t="s">
        <v>22</v>
      </c>
      <c r="D103" s="91" t="s">
        <v>160</v>
      </c>
      <c r="E103" s="91"/>
      <c r="F103" s="28">
        <v>421311</v>
      </c>
      <c r="G103" s="25">
        <f t="shared" si="4"/>
        <v>12000000</v>
      </c>
      <c r="H103" s="25"/>
      <c r="I103" s="27"/>
      <c r="J103" s="27">
        <v>12000000</v>
      </c>
      <c r="K103" s="27"/>
      <c r="L103" s="27"/>
    </row>
    <row r="104" spans="1:12" x14ac:dyDescent="0.2">
      <c r="A104" s="29"/>
      <c r="B104" s="45"/>
      <c r="C104" s="41" t="s">
        <v>23</v>
      </c>
      <c r="D104" s="91" t="s">
        <v>161</v>
      </c>
      <c r="E104" s="91"/>
      <c r="F104" s="28">
        <v>421320</v>
      </c>
      <c r="G104" s="25">
        <f t="shared" si="4"/>
        <v>8400000</v>
      </c>
      <c r="H104" s="25">
        <f>SUM(H105:H107)</f>
        <v>0</v>
      </c>
      <c r="I104" s="25">
        <f>SUM(I105:I107)</f>
        <v>0</v>
      </c>
      <c r="J104" s="25">
        <f>SUM(J105:J107)</f>
        <v>8400000</v>
      </c>
      <c r="K104" s="25">
        <f>SUM(K105:K107)</f>
        <v>0</v>
      </c>
      <c r="L104" s="25">
        <f>SUM(L105:L107)</f>
        <v>0</v>
      </c>
    </row>
    <row r="105" spans="1:12" x14ac:dyDescent="0.2">
      <c r="A105" s="29"/>
      <c r="B105" s="45"/>
      <c r="C105" s="41"/>
      <c r="D105" s="41" t="s">
        <v>286</v>
      </c>
      <c r="E105" s="42" t="s">
        <v>287</v>
      </c>
      <c r="F105" s="28">
        <v>421321</v>
      </c>
      <c r="G105" s="25">
        <f t="shared" si="4"/>
        <v>300000</v>
      </c>
      <c r="H105" s="25"/>
      <c r="I105" s="27"/>
      <c r="J105" s="27">
        <v>300000</v>
      </c>
      <c r="K105" s="27"/>
      <c r="L105" s="27"/>
    </row>
    <row r="106" spans="1:12" x14ac:dyDescent="0.2">
      <c r="A106" s="29"/>
      <c r="B106" s="45"/>
      <c r="C106" s="41"/>
      <c r="D106" s="41" t="s">
        <v>288</v>
      </c>
      <c r="E106" s="42" t="s">
        <v>289</v>
      </c>
      <c r="F106" s="28">
        <v>421322</v>
      </c>
      <c r="G106" s="25">
        <f t="shared" si="4"/>
        <v>180000</v>
      </c>
      <c r="H106" s="25"/>
      <c r="I106" s="27"/>
      <c r="J106" s="27">
        <v>180000</v>
      </c>
      <c r="K106" s="27"/>
      <c r="L106" s="27"/>
    </row>
    <row r="107" spans="1:12" x14ac:dyDescent="0.2">
      <c r="A107" s="29"/>
      <c r="B107" s="45"/>
      <c r="C107" s="41"/>
      <c r="D107" s="41" t="s">
        <v>290</v>
      </c>
      <c r="E107" s="42" t="s">
        <v>291</v>
      </c>
      <c r="F107" s="28">
        <v>421324</v>
      </c>
      <c r="G107" s="25">
        <f t="shared" si="4"/>
        <v>7920000</v>
      </c>
      <c r="H107" s="25"/>
      <c r="I107" s="27"/>
      <c r="J107" s="27">
        <v>7920000</v>
      </c>
      <c r="K107" s="27"/>
      <c r="L107" s="27"/>
    </row>
    <row r="108" spans="1:12" x14ac:dyDescent="0.2">
      <c r="A108" s="29"/>
      <c r="B108" s="45"/>
      <c r="C108" s="41" t="s">
        <v>24</v>
      </c>
      <c r="D108" s="91" t="s">
        <v>435</v>
      </c>
      <c r="E108" s="91"/>
      <c r="F108" s="28">
        <v>421325</v>
      </c>
      <c r="G108" s="25">
        <f t="shared" si="4"/>
        <v>0</v>
      </c>
      <c r="H108" s="27"/>
      <c r="I108" s="27"/>
      <c r="J108" s="27"/>
      <c r="K108" s="27"/>
      <c r="L108" s="27"/>
    </row>
    <row r="109" spans="1:12" x14ac:dyDescent="0.2">
      <c r="A109" s="29"/>
      <c r="B109" s="45"/>
      <c r="C109" s="41" t="s">
        <v>75</v>
      </c>
      <c r="D109" s="85" t="s">
        <v>162</v>
      </c>
      <c r="E109" s="87"/>
      <c r="F109" s="28">
        <v>421392</v>
      </c>
      <c r="G109" s="25">
        <f t="shared" si="4"/>
        <v>120000</v>
      </c>
      <c r="H109" s="25"/>
      <c r="I109" s="25"/>
      <c r="J109" s="25"/>
      <c r="K109" s="25"/>
      <c r="L109" s="27">
        <v>120000</v>
      </c>
    </row>
    <row r="110" spans="1:12" x14ac:dyDescent="0.2">
      <c r="A110" s="29"/>
      <c r="B110" s="40" t="s">
        <v>25</v>
      </c>
      <c r="C110" s="96" t="s">
        <v>163</v>
      </c>
      <c r="D110" s="96"/>
      <c r="E110" s="96"/>
      <c r="F110" s="28">
        <v>421400</v>
      </c>
      <c r="G110" s="21">
        <f t="shared" si="4"/>
        <v>2141000</v>
      </c>
      <c r="H110" s="22">
        <f>SUM(H111:H116)</f>
        <v>0</v>
      </c>
      <c r="I110" s="22">
        <f>SUM(I111:I116)</f>
        <v>0</v>
      </c>
      <c r="J110" s="22">
        <f>SUM(J111:J116)</f>
        <v>1805000</v>
      </c>
      <c r="K110" s="22">
        <f>SUM(K111:K116)</f>
        <v>0</v>
      </c>
      <c r="L110" s="22">
        <f>SUM(L111:L116)</f>
        <v>336000</v>
      </c>
    </row>
    <row r="111" spans="1:12" x14ac:dyDescent="0.2">
      <c r="A111" s="29"/>
      <c r="B111" s="30"/>
      <c r="C111" s="41" t="s">
        <v>184</v>
      </c>
      <c r="D111" s="85" t="s">
        <v>436</v>
      </c>
      <c r="E111" s="87"/>
      <c r="F111" s="28">
        <v>421411</v>
      </c>
      <c r="G111" s="25">
        <f t="shared" si="4"/>
        <v>500000</v>
      </c>
      <c r="H111" s="21"/>
      <c r="I111" s="27"/>
      <c r="J111" s="27">
        <v>500000</v>
      </c>
      <c r="K111" s="27"/>
      <c r="L111" s="27"/>
    </row>
    <row r="112" spans="1:12" x14ac:dyDescent="0.2">
      <c r="A112" s="29"/>
      <c r="B112" s="30"/>
      <c r="C112" s="41" t="s">
        <v>185</v>
      </c>
      <c r="D112" s="85" t="s">
        <v>186</v>
      </c>
      <c r="E112" s="87"/>
      <c r="F112" s="28">
        <v>421412</v>
      </c>
      <c r="G112" s="25">
        <f t="shared" si="4"/>
        <v>250000</v>
      </c>
      <c r="H112" s="21"/>
      <c r="I112" s="27"/>
      <c r="J112" s="27">
        <v>250000</v>
      </c>
      <c r="K112" s="27"/>
      <c r="L112" s="27"/>
    </row>
    <row r="113" spans="1:12" x14ac:dyDescent="0.2">
      <c r="A113" s="29"/>
      <c r="B113" s="30"/>
      <c r="C113" s="41" t="s">
        <v>187</v>
      </c>
      <c r="D113" s="85" t="s">
        <v>188</v>
      </c>
      <c r="E113" s="87"/>
      <c r="F113" s="28">
        <v>421414</v>
      </c>
      <c r="G113" s="25">
        <f t="shared" si="4"/>
        <v>800000</v>
      </c>
      <c r="H113" s="21"/>
      <c r="I113" s="27"/>
      <c r="J113" s="27">
        <v>800000</v>
      </c>
      <c r="K113" s="27"/>
      <c r="L113" s="27"/>
    </row>
    <row r="114" spans="1:12" x14ac:dyDescent="0.2">
      <c r="A114" s="29"/>
      <c r="B114" s="30"/>
      <c r="C114" s="41" t="s">
        <v>189</v>
      </c>
      <c r="D114" s="85" t="s">
        <v>379</v>
      </c>
      <c r="E114" s="87"/>
      <c r="F114" s="28">
        <v>421419</v>
      </c>
      <c r="G114" s="25">
        <f t="shared" si="4"/>
        <v>336000</v>
      </c>
      <c r="H114" s="21"/>
      <c r="I114" s="27"/>
      <c r="J114" s="27"/>
      <c r="K114" s="27"/>
      <c r="L114" s="27">
        <v>336000</v>
      </c>
    </row>
    <row r="115" spans="1:12" x14ac:dyDescent="0.2">
      <c r="A115" s="29"/>
      <c r="B115" s="30"/>
      <c r="C115" s="41" t="s">
        <v>191</v>
      </c>
      <c r="D115" s="85" t="s">
        <v>190</v>
      </c>
      <c r="E115" s="87"/>
      <c r="F115" s="28">
        <v>421421</v>
      </c>
      <c r="G115" s="25">
        <f t="shared" si="4"/>
        <v>255000</v>
      </c>
      <c r="H115" s="21"/>
      <c r="I115" s="27"/>
      <c r="J115" s="27">
        <v>255000</v>
      </c>
      <c r="K115" s="27"/>
      <c r="L115" s="27"/>
    </row>
    <row r="116" spans="1:12" x14ac:dyDescent="0.2">
      <c r="A116" s="29"/>
      <c r="B116" s="30"/>
      <c r="C116" s="41" t="s">
        <v>378</v>
      </c>
      <c r="D116" s="85" t="s">
        <v>192</v>
      </c>
      <c r="E116" s="87"/>
      <c r="F116" s="28">
        <v>421422</v>
      </c>
      <c r="G116" s="25">
        <f t="shared" si="4"/>
        <v>0</v>
      </c>
      <c r="H116" s="21"/>
      <c r="I116" s="27"/>
      <c r="J116" s="27">
        <v>0</v>
      </c>
      <c r="K116" s="27"/>
      <c r="L116" s="27"/>
    </row>
    <row r="117" spans="1:12" x14ac:dyDescent="0.2">
      <c r="A117" s="45"/>
      <c r="B117" s="29" t="s">
        <v>26</v>
      </c>
      <c r="C117" s="96" t="s">
        <v>164</v>
      </c>
      <c r="D117" s="96"/>
      <c r="E117" s="96"/>
      <c r="F117" s="28">
        <v>421500</v>
      </c>
      <c r="G117" s="21">
        <f t="shared" si="4"/>
        <v>6802966</v>
      </c>
      <c r="H117" s="36">
        <f>SUM(H118:H123)</f>
        <v>0</v>
      </c>
      <c r="I117" s="36">
        <f>SUM(I118:I123)</f>
        <v>0</v>
      </c>
      <c r="J117" s="36">
        <f>SUM(J118:J123)</f>
        <v>6785966</v>
      </c>
      <c r="K117" s="36">
        <f>SUM(K118:K123)</f>
        <v>0</v>
      </c>
      <c r="L117" s="36">
        <f>SUM(L118:L123)</f>
        <v>17000</v>
      </c>
    </row>
    <row r="118" spans="1:12" x14ac:dyDescent="0.2">
      <c r="A118" s="29"/>
      <c r="B118" s="45"/>
      <c r="C118" s="41" t="s">
        <v>27</v>
      </c>
      <c r="D118" s="91" t="s">
        <v>300</v>
      </c>
      <c r="E118" s="91"/>
      <c r="F118" s="28">
        <v>421511</v>
      </c>
      <c r="G118" s="25">
        <f t="shared" si="4"/>
        <v>650000</v>
      </c>
      <c r="H118" s="25"/>
      <c r="I118" s="27"/>
      <c r="J118" s="27">
        <v>650000</v>
      </c>
      <c r="K118" s="27"/>
      <c r="L118" s="27"/>
    </row>
    <row r="119" spans="1:12" x14ac:dyDescent="0.2">
      <c r="A119" s="29"/>
      <c r="B119" s="45"/>
      <c r="C119" s="41" t="s">
        <v>28</v>
      </c>
      <c r="D119" s="85" t="s">
        <v>166</v>
      </c>
      <c r="E119" s="87"/>
      <c r="F119" s="28">
        <v>421512</v>
      </c>
      <c r="G119" s="25">
        <f t="shared" si="4"/>
        <v>630000</v>
      </c>
      <c r="H119" s="25"/>
      <c r="I119" s="27"/>
      <c r="J119" s="27">
        <v>630000</v>
      </c>
      <c r="K119" s="27"/>
      <c r="L119" s="27"/>
    </row>
    <row r="120" spans="1:12" x14ac:dyDescent="0.2">
      <c r="A120" s="29"/>
      <c r="B120" s="45"/>
      <c r="C120" s="41" t="s">
        <v>91</v>
      </c>
      <c r="D120" s="85" t="s">
        <v>247</v>
      </c>
      <c r="E120" s="87"/>
      <c r="F120" s="28">
        <v>421513</v>
      </c>
      <c r="G120" s="25">
        <f t="shared" si="4"/>
        <v>4639680</v>
      </c>
      <c r="H120" s="25"/>
      <c r="I120" s="27"/>
      <c r="J120" s="27">
        <v>4639680</v>
      </c>
      <c r="K120" s="27"/>
      <c r="L120" s="27"/>
    </row>
    <row r="121" spans="1:12" x14ac:dyDescent="0.2">
      <c r="A121" s="29"/>
      <c r="B121" s="45"/>
      <c r="C121" s="41" t="s">
        <v>248</v>
      </c>
      <c r="D121" s="91" t="s">
        <v>165</v>
      </c>
      <c r="E121" s="91"/>
      <c r="F121" s="28">
        <v>421521</v>
      </c>
      <c r="G121" s="25">
        <f t="shared" si="4"/>
        <v>300000</v>
      </c>
      <c r="H121" s="25"/>
      <c r="I121" s="27"/>
      <c r="J121" s="27">
        <v>300000</v>
      </c>
      <c r="K121" s="27"/>
      <c r="L121" s="27"/>
    </row>
    <row r="122" spans="1:12" x14ac:dyDescent="0.2">
      <c r="A122" s="29"/>
      <c r="B122" s="45"/>
      <c r="C122" s="41" t="s">
        <v>335</v>
      </c>
      <c r="D122" s="91" t="s">
        <v>385</v>
      </c>
      <c r="E122" s="91"/>
      <c r="F122" s="28">
        <v>421522</v>
      </c>
      <c r="G122" s="25">
        <f t="shared" si="4"/>
        <v>566286</v>
      </c>
      <c r="H122" s="25"/>
      <c r="I122" s="27"/>
      <c r="J122" s="27">
        <v>566286</v>
      </c>
      <c r="K122" s="27"/>
      <c r="L122" s="27"/>
    </row>
    <row r="123" spans="1:12" x14ac:dyDescent="0.2">
      <c r="A123" s="29"/>
      <c r="B123" s="45"/>
      <c r="C123" s="41" t="s">
        <v>384</v>
      </c>
      <c r="D123" s="85" t="s">
        <v>437</v>
      </c>
      <c r="E123" s="87"/>
      <c r="F123" s="28">
        <v>421523</v>
      </c>
      <c r="G123" s="25">
        <f t="shared" si="4"/>
        <v>17000</v>
      </c>
      <c r="H123" s="25"/>
      <c r="I123" s="27"/>
      <c r="J123" s="27"/>
      <c r="K123" s="27"/>
      <c r="L123" s="27">
        <v>17000</v>
      </c>
    </row>
    <row r="124" spans="1:12" x14ac:dyDescent="0.2">
      <c r="A124" s="29"/>
      <c r="B124" s="40" t="s">
        <v>29</v>
      </c>
      <c r="C124" s="96" t="s">
        <v>167</v>
      </c>
      <c r="D124" s="96"/>
      <c r="E124" s="96"/>
      <c r="F124" s="28">
        <v>421600</v>
      </c>
      <c r="G124" s="21">
        <f t="shared" si="4"/>
        <v>0</v>
      </c>
      <c r="H124" s="21"/>
      <c r="I124" s="22"/>
      <c r="J124" s="22">
        <v>0</v>
      </c>
      <c r="K124" s="22">
        <v>0</v>
      </c>
      <c r="L124" s="27"/>
    </row>
    <row r="125" spans="1:12" x14ac:dyDescent="0.2">
      <c r="A125" s="29"/>
      <c r="B125" s="40" t="s">
        <v>59</v>
      </c>
      <c r="C125" s="96" t="s">
        <v>245</v>
      </c>
      <c r="D125" s="96"/>
      <c r="E125" s="96"/>
      <c r="F125" s="28">
        <v>421900</v>
      </c>
      <c r="G125" s="21">
        <f t="shared" si="4"/>
        <v>1420000</v>
      </c>
      <c r="H125" s="22">
        <f>SUM(H127)</f>
        <v>0</v>
      </c>
      <c r="I125" s="22">
        <f>SUM(I127)</f>
        <v>0</v>
      </c>
      <c r="J125" s="22">
        <f>SUM(J127)</f>
        <v>0</v>
      </c>
      <c r="K125" s="22">
        <f>SUM(K127)</f>
        <v>0</v>
      </c>
      <c r="L125" s="22">
        <f>SUM(L126:L127)</f>
        <v>1420000</v>
      </c>
    </row>
    <row r="126" spans="1:12" x14ac:dyDescent="0.2">
      <c r="A126" s="29"/>
      <c r="B126" s="40"/>
      <c r="C126" s="30" t="s">
        <v>246</v>
      </c>
      <c r="D126" s="139" t="s">
        <v>325</v>
      </c>
      <c r="E126" s="140"/>
      <c r="F126" s="28">
        <v>421911</v>
      </c>
      <c r="G126" s="25">
        <f t="shared" si="4"/>
        <v>20000</v>
      </c>
      <c r="H126" s="22"/>
      <c r="I126" s="22"/>
      <c r="J126" s="22"/>
      <c r="K126" s="22"/>
      <c r="L126" s="27">
        <v>20000</v>
      </c>
    </row>
    <row r="127" spans="1:12" x14ac:dyDescent="0.2">
      <c r="A127" s="29"/>
      <c r="B127" s="30"/>
      <c r="C127" s="30" t="s">
        <v>363</v>
      </c>
      <c r="D127" s="139" t="s">
        <v>326</v>
      </c>
      <c r="E127" s="140"/>
      <c r="F127" s="47">
        <v>421919</v>
      </c>
      <c r="G127" s="25">
        <f t="shared" si="4"/>
        <v>1400000</v>
      </c>
      <c r="H127" s="25"/>
      <c r="I127" s="27"/>
      <c r="J127" s="27"/>
      <c r="K127" s="27"/>
      <c r="L127" s="27">
        <v>1400000</v>
      </c>
    </row>
    <row r="128" spans="1:12" x14ac:dyDescent="0.2">
      <c r="A128" s="40">
        <v>2</v>
      </c>
      <c r="B128" s="82" t="s">
        <v>30</v>
      </c>
      <c r="C128" s="83"/>
      <c r="D128" s="83"/>
      <c r="E128" s="84"/>
      <c r="F128" s="28">
        <v>422000</v>
      </c>
      <c r="G128" s="21">
        <f>SUM(H128:L128)</f>
        <v>5535000</v>
      </c>
      <c r="H128" s="21">
        <f>H129+H134+H136+H138</f>
        <v>0</v>
      </c>
      <c r="I128" s="21">
        <f>I129+I134+I136+I138</f>
        <v>0</v>
      </c>
      <c r="J128" s="21">
        <f>J129+J134+J136+J138</f>
        <v>4858067</v>
      </c>
      <c r="K128" s="21">
        <f>K129+K134+K136+K138</f>
        <v>0</v>
      </c>
      <c r="L128" s="21">
        <f>L129+L134+L136+L138</f>
        <v>676933</v>
      </c>
    </row>
    <row r="129" spans="1:12" x14ac:dyDescent="0.2">
      <c r="A129" s="40"/>
      <c r="B129" s="51" t="s">
        <v>90</v>
      </c>
      <c r="C129" s="96" t="s">
        <v>31</v>
      </c>
      <c r="D129" s="96"/>
      <c r="E129" s="96"/>
      <c r="F129" s="28">
        <v>422100</v>
      </c>
      <c r="G129" s="21">
        <f t="shared" ref="G129:G139" si="5">SUM(H129:L129)</f>
        <v>1311000</v>
      </c>
      <c r="H129" s="36">
        <f>SUM(H130:H133)</f>
        <v>0</v>
      </c>
      <c r="I129" s="36">
        <f>SUM(I130:I133)</f>
        <v>0</v>
      </c>
      <c r="J129" s="36">
        <f>SUM(J130:J133)</f>
        <v>1216000</v>
      </c>
      <c r="K129" s="36">
        <f>SUM(K130:K133)</f>
        <v>0</v>
      </c>
      <c r="L129" s="36">
        <f>SUM(L130:L133)</f>
        <v>95000</v>
      </c>
    </row>
    <row r="130" spans="1:12" x14ac:dyDescent="0.2">
      <c r="A130" s="40"/>
      <c r="B130" s="32"/>
      <c r="C130" s="52" t="s">
        <v>93</v>
      </c>
      <c r="D130" s="85" t="s">
        <v>85</v>
      </c>
      <c r="E130" s="87"/>
      <c r="F130" s="48">
        <v>422111</v>
      </c>
      <c r="G130" s="25">
        <f t="shared" si="5"/>
        <v>790000</v>
      </c>
      <c r="H130" s="38"/>
      <c r="I130" s="38"/>
      <c r="J130" s="38">
        <v>790000</v>
      </c>
      <c r="K130" s="38"/>
      <c r="L130" s="27"/>
    </row>
    <row r="131" spans="1:12" x14ac:dyDescent="0.2">
      <c r="A131" s="40"/>
      <c r="B131" s="32"/>
      <c r="C131" s="52" t="s">
        <v>94</v>
      </c>
      <c r="D131" s="85" t="s">
        <v>82</v>
      </c>
      <c r="E131" s="87"/>
      <c r="F131" s="48">
        <v>422121</v>
      </c>
      <c r="G131" s="25">
        <f t="shared" si="5"/>
        <v>0</v>
      </c>
      <c r="H131" s="38"/>
      <c r="I131" s="38"/>
      <c r="J131" s="38">
        <v>0</v>
      </c>
      <c r="K131" s="38"/>
      <c r="L131" s="27"/>
    </row>
    <row r="132" spans="1:12" x14ac:dyDescent="0.2">
      <c r="A132" s="30"/>
      <c r="B132" s="32"/>
      <c r="C132" s="52" t="s">
        <v>95</v>
      </c>
      <c r="D132" s="85" t="s">
        <v>235</v>
      </c>
      <c r="E132" s="87"/>
      <c r="F132" s="48">
        <v>422131</v>
      </c>
      <c r="G132" s="25">
        <f t="shared" si="5"/>
        <v>95000</v>
      </c>
      <c r="H132" s="38"/>
      <c r="I132" s="38"/>
      <c r="J132" s="38"/>
      <c r="K132" s="38"/>
      <c r="L132" s="27">
        <v>95000</v>
      </c>
    </row>
    <row r="133" spans="1:12" x14ac:dyDescent="0.2">
      <c r="A133" s="40"/>
      <c r="B133" s="32"/>
      <c r="C133" s="52" t="s">
        <v>234</v>
      </c>
      <c r="D133" s="85" t="s">
        <v>76</v>
      </c>
      <c r="E133" s="87"/>
      <c r="F133" s="48">
        <v>422199</v>
      </c>
      <c r="G133" s="25">
        <f t="shared" si="5"/>
        <v>426000</v>
      </c>
      <c r="H133" s="38"/>
      <c r="I133" s="38"/>
      <c r="J133" s="38">
        <v>426000</v>
      </c>
      <c r="K133" s="38"/>
      <c r="L133" s="27"/>
    </row>
    <row r="134" spans="1:12" x14ac:dyDescent="0.2">
      <c r="A134" s="40"/>
      <c r="B134" s="51" t="s">
        <v>77</v>
      </c>
      <c r="C134" s="96" t="s">
        <v>32</v>
      </c>
      <c r="D134" s="96"/>
      <c r="E134" s="96"/>
      <c r="F134" s="28">
        <v>422200</v>
      </c>
      <c r="G134" s="21">
        <f t="shared" si="5"/>
        <v>0</v>
      </c>
      <c r="H134" s="22">
        <f>SUM(H135)</f>
        <v>0</v>
      </c>
      <c r="I134" s="22">
        <f>SUM(I135)</f>
        <v>0</v>
      </c>
      <c r="J134" s="22">
        <f>SUM(J135)</f>
        <v>0</v>
      </c>
      <c r="K134" s="22">
        <f>SUM(K135)</f>
        <v>0</v>
      </c>
      <c r="L134" s="22">
        <f>SUM(L135)</f>
        <v>0</v>
      </c>
    </row>
    <row r="135" spans="1:12" x14ac:dyDescent="0.2">
      <c r="A135" s="40"/>
      <c r="B135" s="32"/>
      <c r="C135" s="41" t="s">
        <v>236</v>
      </c>
      <c r="D135" s="85" t="s">
        <v>237</v>
      </c>
      <c r="E135" s="87"/>
      <c r="F135" s="28">
        <v>422221</v>
      </c>
      <c r="G135" s="25">
        <f t="shared" si="5"/>
        <v>0</v>
      </c>
      <c r="H135" s="25"/>
      <c r="I135" s="27"/>
      <c r="J135" s="27">
        <v>0</v>
      </c>
      <c r="K135" s="22"/>
      <c r="L135" s="27"/>
    </row>
    <row r="136" spans="1:12" x14ac:dyDescent="0.2">
      <c r="A136" s="40"/>
      <c r="B136" s="51" t="s">
        <v>83</v>
      </c>
      <c r="C136" s="96" t="s">
        <v>66</v>
      </c>
      <c r="D136" s="96"/>
      <c r="E136" s="96"/>
      <c r="F136" s="28">
        <v>422300</v>
      </c>
      <c r="G136" s="21">
        <f t="shared" si="5"/>
        <v>4200000</v>
      </c>
      <c r="H136" s="22">
        <f>SUM(H137)</f>
        <v>0</v>
      </c>
      <c r="I136" s="22">
        <f>SUM(I137)</f>
        <v>0</v>
      </c>
      <c r="J136" s="22">
        <f>SUM(J137)</f>
        <v>3618067</v>
      </c>
      <c r="K136" s="22">
        <f>SUM(K137)</f>
        <v>0</v>
      </c>
      <c r="L136" s="22">
        <f>SUM(L137)</f>
        <v>581933</v>
      </c>
    </row>
    <row r="137" spans="1:12" x14ac:dyDescent="0.2">
      <c r="A137" s="40"/>
      <c r="B137" s="32"/>
      <c r="C137" s="41" t="s">
        <v>238</v>
      </c>
      <c r="D137" s="85" t="s">
        <v>239</v>
      </c>
      <c r="E137" s="87"/>
      <c r="F137" s="48">
        <v>422311</v>
      </c>
      <c r="G137" s="25">
        <f t="shared" si="5"/>
        <v>4200000</v>
      </c>
      <c r="H137" s="27"/>
      <c r="I137" s="22"/>
      <c r="J137" s="27">
        <v>3618067</v>
      </c>
      <c r="K137" s="22"/>
      <c r="L137" s="27">
        <v>581933</v>
      </c>
    </row>
    <row r="138" spans="1:12" x14ac:dyDescent="0.2">
      <c r="A138" s="40"/>
      <c r="B138" s="51" t="s">
        <v>84</v>
      </c>
      <c r="C138" s="82" t="s">
        <v>68</v>
      </c>
      <c r="D138" s="83"/>
      <c r="E138" s="84"/>
      <c r="F138" s="28">
        <v>422900</v>
      </c>
      <c r="G138" s="21">
        <f t="shared" si="5"/>
        <v>24000</v>
      </c>
      <c r="H138" s="22">
        <f>SUM(H139)</f>
        <v>0</v>
      </c>
      <c r="I138" s="22">
        <f>SUM(I139)</f>
        <v>0</v>
      </c>
      <c r="J138" s="22">
        <f>SUM(J139)</f>
        <v>24000</v>
      </c>
      <c r="K138" s="22">
        <f>SUM(K139)</f>
        <v>0</v>
      </c>
      <c r="L138" s="22">
        <f>SUM(L139)</f>
        <v>0</v>
      </c>
    </row>
    <row r="139" spans="1:12" x14ac:dyDescent="0.2">
      <c r="A139" s="40"/>
      <c r="B139" s="32"/>
      <c r="C139" s="41" t="s">
        <v>241</v>
      </c>
      <c r="D139" s="85" t="s">
        <v>240</v>
      </c>
      <c r="E139" s="87"/>
      <c r="F139" s="28">
        <v>422911</v>
      </c>
      <c r="G139" s="25">
        <f t="shared" si="5"/>
        <v>24000</v>
      </c>
      <c r="H139" s="22"/>
      <c r="I139" s="27"/>
      <c r="J139" s="27">
        <v>24000</v>
      </c>
      <c r="K139" s="22"/>
      <c r="L139" s="27"/>
    </row>
    <row r="140" spans="1:12" x14ac:dyDescent="0.2">
      <c r="A140" s="40">
        <v>3</v>
      </c>
      <c r="B140" s="80" t="s">
        <v>58</v>
      </c>
      <c r="C140" s="88"/>
      <c r="D140" s="88"/>
      <c r="E140" s="81"/>
      <c r="F140" s="28">
        <v>423000</v>
      </c>
      <c r="G140" s="21">
        <f>SUM(H140:L140)</f>
        <v>19205000</v>
      </c>
      <c r="H140" s="22">
        <f>SUM(H141+H143+H146+H149+H153+H156+H158+H160)</f>
        <v>0</v>
      </c>
      <c r="I140" s="22">
        <f>SUM(I141+I143+I146+I149+I153+I156+I158+I160)</f>
        <v>0</v>
      </c>
      <c r="J140" s="22">
        <f>SUM(J141+J143+J146+J149+J153+J156+J158+J160)</f>
        <v>15255000</v>
      </c>
      <c r="K140" s="22">
        <f>SUM(K141+K143+K146+K149+K153+K156+K158+K160)</f>
        <v>0</v>
      </c>
      <c r="L140" s="22">
        <f>SUM(L141+L143+L146+L149+L153+L156+L158+L160)</f>
        <v>3950000</v>
      </c>
    </row>
    <row r="141" spans="1:12" x14ac:dyDescent="0.2">
      <c r="A141" s="40"/>
      <c r="B141" s="51" t="s">
        <v>69</v>
      </c>
      <c r="C141" s="80" t="s">
        <v>251</v>
      </c>
      <c r="D141" s="88"/>
      <c r="E141" s="81"/>
      <c r="F141" s="28">
        <v>423100</v>
      </c>
      <c r="G141" s="21">
        <f>SUM(H141:L141)</f>
        <v>3000000</v>
      </c>
      <c r="H141" s="22">
        <f>SUM(H142)</f>
        <v>0</v>
      </c>
      <c r="I141" s="22">
        <f>SUM(I142)</f>
        <v>0</v>
      </c>
      <c r="J141" s="22">
        <f>SUM(J142)</f>
        <v>3000000</v>
      </c>
      <c r="K141" s="22">
        <f>SUM(K142)</f>
        <v>0</v>
      </c>
      <c r="L141" s="22">
        <f>SUM(L142)</f>
        <v>0</v>
      </c>
    </row>
    <row r="142" spans="1:12" x14ac:dyDescent="0.2">
      <c r="A142" s="40"/>
      <c r="B142" s="32"/>
      <c r="C142" s="52" t="s">
        <v>252</v>
      </c>
      <c r="D142" s="89" t="s">
        <v>74</v>
      </c>
      <c r="E142" s="90"/>
      <c r="F142" s="28">
        <v>423191</v>
      </c>
      <c r="G142" s="25">
        <f>SUM(H142:L142)</f>
        <v>3000000</v>
      </c>
      <c r="H142" s="27"/>
      <c r="I142" s="27"/>
      <c r="J142" s="27">
        <v>3000000</v>
      </c>
      <c r="K142" s="27"/>
      <c r="L142" s="27"/>
    </row>
    <row r="143" spans="1:12" x14ac:dyDescent="0.2">
      <c r="A143" s="40"/>
      <c r="B143" s="51" t="s">
        <v>70</v>
      </c>
      <c r="C143" s="96" t="s">
        <v>253</v>
      </c>
      <c r="D143" s="96"/>
      <c r="E143" s="96"/>
      <c r="F143" s="28">
        <v>423200</v>
      </c>
      <c r="G143" s="21">
        <f t="shared" ref="G143:G194" si="6">SUM(H143:L143)</f>
        <v>7140000</v>
      </c>
      <c r="H143" s="22">
        <f>SUM(H144:H145)</f>
        <v>0</v>
      </c>
      <c r="I143" s="22">
        <f>SUM(I144:I145)</f>
        <v>0</v>
      </c>
      <c r="J143" s="22">
        <f>SUM(J144:J145)</f>
        <v>7140000</v>
      </c>
      <c r="K143" s="22">
        <f>SUM(K144:K145)</f>
        <v>0</v>
      </c>
      <c r="L143" s="22">
        <f>SUM(L144:L145)</f>
        <v>0</v>
      </c>
    </row>
    <row r="144" spans="1:12" x14ac:dyDescent="0.2">
      <c r="A144" s="40"/>
      <c r="B144" s="32"/>
      <c r="C144" s="41" t="s">
        <v>79</v>
      </c>
      <c r="D144" s="85" t="s">
        <v>254</v>
      </c>
      <c r="E144" s="87"/>
      <c r="F144" s="28">
        <v>423212</v>
      </c>
      <c r="G144" s="25">
        <f t="shared" si="6"/>
        <v>6540000</v>
      </c>
      <c r="H144" s="25"/>
      <c r="I144" s="27"/>
      <c r="J144" s="27">
        <v>6540000</v>
      </c>
      <c r="K144" s="27"/>
      <c r="L144" s="27"/>
    </row>
    <row r="145" spans="1:12" x14ac:dyDescent="0.2">
      <c r="A145" s="40"/>
      <c r="B145" s="32"/>
      <c r="C145" s="41" t="s">
        <v>80</v>
      </c>
      <c r="D145" s="85" t="s">
        <v>62</v>
      </c>
      <c r="E145" s="87"/>
      <c r="F145" s="28">
        <v>423221</v>
      </c>
      <c r="G145" s="25">
        <f t="shared" si="6"/>
        <v>600000</v>
      </c>
      <c r="H145" s="25"/>
      <c r="I145" s="27"/>
      <c r="J145" s="27">
        <v>600000</v>
      </c>
      <c r="K145" s="27"/>
      <c r="L145" s="27"/>
    </row>
    <row r="146" spans="1:12" x14ac:dyDescent="0.2">
      <c r="A146" s="40"/>
      <c r="B146" s="51" t="s">
        <v>71</v>
      </c>
      <c r="C146" s="96" t="s">
        <v>33</v>
      </c>
      <c r="D146" s="96"/>
      <c r="E146" s="96"/>
      <c r="F146" s="28">
        <v>423300</v>
      </c>
      <c r="G146" s="21">
        <f t="shared" si="6"/>
        <v>5100000</v>
      </c>
      <c r="H146" s="22">
        <f>SUM(H147+H148)</f>
        <v>0</v>
      </c>
      <c r="I146" s="22">
        <f>SUM(I147+I148)</f>
        <v>0</v>
      </c>
      <c r="J146" s="22">
        <f>SUM(J147+J148)</f>
        <v>4900000</v>
      </c>
      <c r="K146" s="22">
        <f>SUM(K147+K148)</f>
        <v>0</v>
      </c>
      <c r="L146" s="22">
        <f>SUM(L147+L148)</f>
        <v>200000</v>
      </c>
    </row>
    <row r="147" spans="1:12" x14ac:dyDescent="0.2">
      <c r="A147" s="40"/>
      <c r="B147" s="32"/>
      <c r="C147" s="41" t="s">
        <v>255</v>
      </c>
      <c r="D147" s="85" t="s">
        <v>33</v>
      </c>
      <c r="E147" s="87"/>
      <c r="F147" s="28">
        <v>423311</v>
      </c>
      <c r="G147" s="25">
        <f t="shared" si="6"/>
        <v>5000000</v>
      </c>
      <c r="H147" s="25"/>
      <c r="I147" s="27"/>
      <c r="J147" s="27">
        <v>4900000</v>
      </c>
      <c r="K147" s="27"/>
      <c r="L147" s="27">
        <v>100000</v>
      </c>
    </row>
    <row r="148" spans="1:12" x14ac:dyDescent="0.2">
      <c r="A148" s="40"/>
      <c r="B148" s="32"/>
      <c r="C148" s="41" t="s">
        <v>338</v>
      </c>
      <c r="D148" s="85" t="s">
        <v>339</v>
      </c>
      <c r="E148" s="87"/>
      <c r="F148" s="28">
        <v>423321</v>
      </c>
      <c r="G148" s="25">
        <f t="shared" si="6"/>
        <v>100000</v>
      </c>
      <c r="H148" s="25"/>
      <c r="I148" s="27"/>
      <c r="J148" s="27"/>
      <c r="K148" s="27"/>
      <c r="L148" s="27">
        <v>100000</v>
      </c>
    </row>
    <row r="149" spans="1:12" x14ac:dyDescent="0.2">
      <c r="A149" s="40"/>
      <c r="B149" s="51" t="s">
        <v>72</v>
      </c>
      <c r="C149" s="82" t="s">
        <v>34</v>
      </c>
      <c r="D149" s="83"/>
      <c r="E149" s="84"/>
      <c r="F149" s="28">
        <v>423400</v>
      </c>
      <c r="G149" s="21">
        <f t="shared" si="6"/>
        <v>265000</v>
      </c>
      <c r="H149" s="22">
        <f>SUM(H150:H152)</f>
        <v>0</v>
      </c>
      <c r="I149" s="22">
        <f>SUM(I150:I152)</f>
        <v>0</v>
      </c>
      <c r="J149" s="22">
        <f>SUM(J150:J152)</f>
        <v>215000</v>
      </c>
      <c r="K149" s="22">
        <f>SUM(K150:K152)</f>
        <v>0</v>
      </c>
      <c r="L149" s="22">
        <f>SUM(L150:L152)</f>
        <v>50000</v>
      </c>
    </row>
    <row r="150" spans="1:12" x14ac:dyDescent="0.2">
      <c r="A150" s="40"/>
      <c r="B150" s="32"/>
      <c r="C150" s="41" t="s">
        <v>258</v>
      </c>
      <c r="D150" s="85" t="s">
        <v>259</v>
      </c>
      <c r="E150" s="87"/>
      <c r="F150" s="28">
        <v>423431</v>
      </c>
      <c r="G150" s="25">
        <f t="shared" si="6"/>
        <v>0</v>
      </c>
      <c r="H150" s="25"/>
      <c r="I150" s="27"/>
      <c r="J150" s="27"/>
      <c r="K150" s="27"/>
      <c r="L150" s="27"/>
    </row>
    <row r="151" spans="1:12" x14ac:dyDescent="0.2">
      <c r="A151" s="40"/>
      <c r="B151" s="32"/>
      <c r="C151" s="41" t="s">
        <v>260</v>
      </c>
      <c r="D151" s="85" t="s">
        <v>261</v>
      </c>
      <c r="E151" s="87"/>
      <c r="F151" s="28">
        <v>423432</v>
      </c>
      <c r="G151" s="25">
        <f t="shared" si="6"/>
        <v>215000</v>
      </c>
      <c r="H151" s="25"/>
      <c r="I151" s="27"/>
      <c r="J151" s="27">
        <v>215000</v>
      </c>
      <c r="K151" s="27"/>
      <c r="L151" s="27"/>
    </row>
    <row r="152" spans="1:12" x14ac:dyDescent="0.2">
      <c r="A152" s="40"/>
      <c r="B152" s="32"/>
      <c r="C152" s="41" t="s">
        <v>262</v>
      </c>
      <c r="D152" s="85" t="s">
        <v>263</v>
      </c>
      <c r="E152" s="87"/>
      <c r="F152" s="28">
        <v>423441</v>
      </c>
      <c r="G152" s="25">
        <f t="shared" si="6"/>
        <v>50000</v>
      </c>
      <c r="H152" s="25"/>
      <c r="I152" s="27"/>
      <c r="J152" s="27"/>
      <c r="K152" s="27"/>
      <c r="L152" s="27">
        <v>50000</v>
      </c>
    </row>
    <row r="153" spans="1:12" x14ac:dyDescent="0.2">
      <c r="A153" s="40"/>
      <c r="B153" s="51" t="s">
        <v>73</v>
      </c>
      <c r="C153" s="82" t="s">
        <v>35</v>
      </c>
      <c r="D153" s="83"/>
      <c r="E153" s="84"/>
      <c r="F153" s="28">
        <v>423500</v>
      </c>
      <c r="G153" s="21">
        <f t="shared" si="6"/>
        <v>3150000</v>
      </c>
      <c r="H153" s="22">
        <f>SUM(H154:H155)</f>
        <v>0</v>
      </c>
      <c r="I153" s="22">
        <f>SUM(I154:I155)</f>
        <v>0</v>
      </c>
      <c r="J153" s="22">
        <f>SUM(J154:J155)</f>
        <v>0</v>
      </c>
      <c r="K153" s="22">
        <f>SUM(K154:K155)</f>
        <v>0</v>
      </c>
      <c r="L153" s="22">
        <f>SUM(L154:L155)</f>
        <v>3150000</v>
      </c>
    </row>
    <row r="154" spans="1:12" x14ac:dyDescent="0.2">
      <c r="A154" s="40"/>
      <c r="B154" s="32"/>
      <c r="C154" s="41" t="s">
        <v>256</v>
      </c>
      <c r="D154" s="85" t="s">
        <v>438</v>
      </c>
      <c r="E154" s="87"/>
      <c r="F154" s="28">
        <v>423591</v>
      </c>
      <c r="G154" s="25">
        <f t="shared" si="6"/>
        <v>3000000</v>
      </c>
      <c r="H154" s="25"/>
      <c r="I154" s="27"/>
      <c r="J154" s="27"/>
      <c r="K154" s="27"/>
      <c r="L154" s="27">
        <v>3000000</v>
      </c>
    </row>
    <row r="155" spans="1:12" x14ac:dyDescent="0.2">
      <c r="A155" s="40"/>
      <c r="B155" s="32"/>
      <c r="C155" s="41" t="s">
        <v>257</v>
      </c>
      <c r="D155" s="85" t="s">
        <v>250</v>
      </c>
      <c r="E155" s="87"/>
      <c r="F155" s="28">
        <v>423599</v>
      </c>
      <c r="G155" s="25">
        <f t="shared" si="6"/>
        <v>150000</v>
      </c>
      <c r="H155" s="25"/>
      <c r="I155" s="27"/>
      <c r="J155" s="27"/>
      <c r="K155" s="27"/>
      <c r="L155" s="27">
        <v>150000</v>
      </c>
    </row>
    <row r="156" spans="1:12" x14ac:dyDescent="0.2">
      <c r="A156" s="40"/>
      <c r="B156" s="51" t="s">
        <v>60</v>
      </c>
      <c r="C156" s="82" t="s">
        <v>36</v>
      </c>
      <c r="D156" s="83"/>
      <c r="E156" s="84"/>
      <c r="F156" s="28">
        <v>423600</v>
      </c>
      <c r="G156" s="21">
        <f t="shared" si="6"/>
        <v>100000</v>
      </c>
      <c r="H156" s="36">
        <f>SUM(H157:H157)</f>
        <v>0</v>
      </c>
      <c r="I156" s="36"/>
      <c r="J156" s="36">
        <f>SUM(J157:J157)</f>
        <v>0</v>
      </c>
      <c r="K156" s="36">
        <f>SUM(K157:K157)</f>
        <v>0</v>
      </c>
      <c r="L156" s="36">
        <f>SUM(L157:L157)</f>
        <v>100000</v>
      </c>
    </row>
    <row r="157" spans="1:12" x14ac:dyDescent="0.2">
      <c r="A157" s="40"/>
      <c r="B157" s="32"/>
      <c r="C157" s="41" t="s">
        <v>249</v>
      </c>
      <c r="D157" s="85" t="s">
        <v>37</v>
      </c>
      <c r="E157" s="87"/>
      <c r="F157" s="28">
        <v>423611</v>
      </c>
      <c r="G157" s="25">
        <f t="shared" si="6"/>
        <v>100000</v>
      </c>
      <c r="H157" s="25"/>
      <c r="I157" s="27"/>
      <c r="J157" s="27"/>
      <c r="K157" s="27"/>
      <c r="L157" s="27">
        <v>100000</v>
      </c>
    </row>
    <row r="158" spans="1:12" x14ac:dyDescent="0.2">
      <c r="A158" s="40"/>
      <c r="B158" s="51" t="s">
        <v>61</v>
      </c>
      <c r="C158" s="82" t="s">
        <v>264</v>
      </c>
      <c r="D158" s="83"/>
      <c r="E158" s="84"/>
      <c r="F158" s="28">
        <v>423700</v>
      </c>
      <c r="G158" s="21">
        <f t="shared" si="6"/>
        <v>450000</v>
      </c>
      <c r="H158" s="21">
        <f>SUM(H159)</f>
        <v>0</v>
      </c>
      <c r="I158" s="21">
        <f>SUM(I159)</f>
        <v>0</v>
      </c>
      <c r="J158" s="21">
        <f>SUM(J159)</f>
        <v>0</v>
      </c>
      <c r="K158" s="21">
        <f>SUM(K159)</f>
        <v>0</v>
      </c>
      <c r="L158" s="21">
        <f>SUM(L159)</f>
        <v>450000</v>
      </c>
    </row>
    <row r="159" spans="1:12" x14ac:dyDescent="0.2">
      <c r="A159" s="40"/>
      <c r="B159" s="32"/>
      <c r="C159" s="52" t="s">
        <v>96</v>
      </c>
      <c r="D159" s="94" t="s">
        <v>264</v>
      </c>
      <c r="E159" s="95"/>
      <c r="F159" s="28">
        <v>423711</v>
      </c>
      <c r="G159" s="25">
        <f t="shared" si="6"/>
        <v>450000</v>
      </c>
      <c r="H159" s="25"/>
      <c r="I159" s="27"/>
      <c r="J159" s="27"/>
      <c r="K159" s="27"/>
      <c r="L159" s="27">
        <v>450000</v>
      </c>
    </row>
    <row r="160" spans="1:12" x14ac:dyDescent="0.2">
      <c r="A160" s="40"/>
      <c r="B160" s="51" t="s">
        <v>78</v>
      </c>
      <c r="C160" s="100" t="s">
        <v>86</v>
      </c>
      <c r="D160" s="101"/>
      <c r="E160" s="102"/>
      <c r="F160" s="28">
        <v>423900</v>
      </c>
      <c r="G160" s="25">
        <f t="shared" si="6"/>
        <v>0</v>
      </c>
      <c r="H160" s="22">
        <f>SUM(H161)</f>
        <v>0</v>
      </c>
      <c r="I160" s="22">
        <f>SUM(I161)</f>
        <v>0</v>
      </c>
      <c r="J160" s="22">
        <f>SUM(J161)</f>
        <v>0</v>
      </c>
      <c r="K160" s="22">
        <f>SUM(K161)</f>
        <v>0</v>
      </c>
      <c r="L160" s="22">
        <f>SUM(L161)</f>
        <v>0</v>
      </c>
    </row>
    <row r="161" spans="1:12" x14ac:dyDescent="0.2">
      <c r="A161" s="40"/>
      <c r="B161" s="32"/>
      <c r="C161" s="52" t="s">
        <v>92</v>
      </c>
      <c r="D161" s="91" t="s">
        <v>86</v>
      </c>
      <c r="E161" s="91"/>
      <c r="F161" s="28">
        <v>423911</v>
      </c>
      <c r="G161" s="25">
        <f t="shared" si="6"/>
        <v>0</v>
      </c>
      <c r="H161" s="25"/>
      <c r="I161" s="27"/>
      <c r="J161" s="27" t="s">
        <v>380</v>
      </c>
      <c r="K161" s="27"/>
      <c r="L161" s="27"/>
    </row>
    <row r="162" spans="1:12" x14ac:dyDescent="0.2">
      <c r="A162" s="29">
        <v>4</v>
      </c>
      <c r="B162" s="82" t="s">
        <v>38</v>
      </c>
      <c r="C162" s="83"/>
      <c r="D162" s="83"/>
      <c r="E162" s="84"/>
      <c r="F162" s="28">
        <v>424000</v>
      </c>
      <c r="G162" s="25">
        <f t="shared" si="6"/>
        <v>3711200</v>
      </c>
      <c r="H162" s="36">
        <f>SUM(H163+H166+H168)</f>
        <v>0</v>
      </c>
      <c r="I162" s="36">
        <f>SUM(I163+I166+I168)</f>
        <v>0</v>
      </c>
      <c r="J162" s="36">
        <f>SUM(J163+J166+J168)</f>
        <v>3500000</v>
      </c>
      <c r="K162" s="36">
        <f>SUM(K163+K166+K168)</f>
        <v>0</v>
      </c>
      <c r="L162" s="36">
        <f>SUM(L163+L166+L168)</f>
        <v>211200</v>
      </c>
    </row>
    <row r="163" spans="1:12" x14ac:dyDescent="0.2">
      <c r="A163" s="29"/>
      <c r="B163" s="40" t="s">
        <v>12</v>
      </c>
      <c r="C163" s="82" t="s">
        <v>265</v>
      </c>
      <c r="D163" s="83"/>
      <c r="E163" s="84"/>
      <c r="F163" s="28">
        <v>424300</v>
      </c>
      <c r="G163" s="21">
        <f t="shared" si="6"/>
        <v>3711200</v>
      </c>
      <c r="H163" s="22">
        <f>SUM(H164:H165)</f>
        <v>0</v>
      </c>
      <c r="I163" s="22">
        <f>SUM(I164:I165)</f>
        <v>0</v>
      </c>
      <c r="J163" s="22">
        <f>SUM(J164:J165)</f>
        <v>3500000</v>
      </c>
      <c r="K163" s="22">
        <f>SUM(K164:K165)</f>
        <v>0</v>
      </c>
      <c r="L163" s="22">
        <f>SUM(L164:L165)</f>
        <v>211200</v>
      </c>
    </row>
    <row r="164" spans="1:12" x14ac:dyDescent="0.2">
      <c r="A164" s="29"/>
      <c r="B164" s="30"/>
      <c r="C164" s="41" t="s">
        <v>266</v>
      </c>
      <c r="D164" s="85" t="s">
        <v>293</v>
      </c>
      <c r="E164" s="87"/>
      <c r="F164" s="28">
        <v>424331</v>
      </c>
      <c r="G164" s="25">
        <f t="shared" si="6"/>
        <v>2519200</v>
      </c>
      <c r="H164" s="25"/>
      <c r="I164" s="27"/>
      <c r="J164" s="27">
        <v>2308000</v>
      </c>
      <c r="K164" s="27"/>
      <c r="L164" s="27">
        <v>211200</v>
      </c>
    </row>
    <row r="165" spans="1:12" x14ac:dyDescent="0.2">
      <c r="A165" s="29"/>
      <c r="B165" s="30"/>
      <c r="C165" s="41" t="s">
        <v>267</v>
      </c>
      <c r="D165" s="85" t="s">
        <v>268</v>
      </c>
      <c r="E165" s="87"/>
      <c r="F165" s="28">
        <v>424351</v>
      </c>
      <c r="G165" s="25">
        <f t="shared" si="6"/>
        <v>1192000</v>
      </c>
      <c r="H165" s="25"/>
      <c r="I165" s="27"/>
      <c r="J165" s="27">
        <v>1192000</v>
      </c>
      <c r="K165" s="27"/>
      <c r="L165" s="27"/>
    </row>
    <row r="166" spans="1:12" x14ac:dyDescent="0.2">
      <c r="A166" s="45"/>
      <c r="B166" s="40" t="s">
        <v>13</v>
      </c>
      <c r="C166" s="82" t="s">
        <v>439</v>
      </c>
      <c r="D166" s="83"/>
      <c r="E166" s="84"/>
      <c r="F166" s="28">
        <v>424600</v>
      </c>
      <c r="G166" s="21">
        <f t="shared" si="6"/>
        <v>0</v>
      </c>
      <c r="H166" s="22">
        <f>SUM(H167)</f>
        <v>0</v>
      </c>
      <c r="I166" s="22">
        <f>SUM(I167)</f>
        <v>0</v>
      </c>
      <c r="J166" s="22">
        <f>SUM(J167)</f>
        <v>0</v>
      </c>
      <c r="K166" s="22">
        <f>SUM(K167)</f>
        <v>0</v>
      </c>
      <c r="L166" s="22">
        <f>SUM(L167)</f>
        <v>0</v>
      </c>
    </row>
    <row r="167" spans="1:12" x14ac:dyDescent="0.2">
      <c r="A167" s="29"/>
      <c r="B167" s="30"/>
      <c r="C167" s="53" t="s">
        <v>269</v>
      </c>
      <c r="D167" s="94" t="s">
        <v>270</v>
      </c>
      <c r="E167" s="95"/>
      <c r="F167" s="28">
        <v>424631</v>
      </c>
      <c r="G167" s="25">
        <f t="shared" si="6"/>
        <v>0</v>
      </c>
      <c r="H167" s="25"/>
      <c r="I167" s="27"/>
      <c r="J167" s="27"/>
      <c r="K167" s="27"/>
      <c r="L167" s="27"/>
    </row>
    <row r="168" spans="1:12" x14ac:dyDescent="0.2">
      <c r="A168" s="29"/>
      <c r="B168" s="54" t="s">
        <v>316</v>
      </c>
      <c r="C168" s="82" t="s">
        <v>318</v>
      </c>
      <c r="D168" s="83"/>
      <c r="E168" s="84"/>
      <c r="F168" s="47">
        <v>424900</v>
      </c>
      <c r="G168" s="21">
        <f t="shared" si="6"/>
        <v>0</v>
      </c>
      <c r="H168" s="25">
        <f>SUM(H169)</f>
        <v>0</v>
      </c>
      <c r="I168" s="25">
        <f>SUM(I169)</f>
        <v>0</v>
      </c>
      <c r="J168" s="25">
        <f>SUM(J169)</f>
        <v>0</v>
      </c>
      <c r="K168" s="25">
        <f>SUM(K169)</f>
        <v>0</v>
      </c>
      <c r="L168" s="21">
        <f>SUM(L169)</f>
        <v>0</v>
      </c>
    </row>
    <row r="169" spans="1:12" x14ac:dyDescent="0.2">
      <c r="A169" s="29"/>
      <c r="B169" s="30"/>
      <c r="C169" s="55" t="s">
        <v>317</v>
      </c>
      <c r="D169" s="85" t="s">
        <v>318</v>
      </c>
      <c r="E169" s="87"/>
      <c r="F169" s="28">
        <v>424911</v>
      </c>
      <c r="G169" s="25">
        <f t="shared" si="6"/>
        <v>0</v>
      </c>
      <c r="H169" s="25"/>
      <c r="I169" s="27"/>
      <c r="J169" s="27"/>
      <c r="K169" s="27"/>
      <c r="L169" s="27"/>
    </row>
    <row r="170" spans="1:12" x14ac:dyDescent="0.2">
      <c r="A170" s="29">
        <v>5</v>
      </c>
      <c r="B170" s="82" t="s">
        <v>39</v>
      </c>
      <c r="C170" s="83"/>
      <c r="D170" s="83"/>
      <c r="E170" s="84"/>
      <c r="F170" s="28">
        <v>425000</v>
      </c>
      <c r="G170" s="21">
        <f t="shared" si="6"/>
        <v>26989000</v>
      </c>
      <c r="H170" s="36">
        <f>SUM(H171+H181)</f>
        <v>1000000</v>
      </c>
      <c r="I170" s="36">
        <f>SUM(I171+I181)</f>
        <v>0</v>
      </c>
      <c r="J170" s="36">
        <f>SUM(J171+J181)</f>
        <v>24875000</v>
      </c>
      <c r="K170" s="36">
        <f>SUM(K171+K181)</f>
        <v>0</v>
      </c>
      <c r="L170" s="36">
        <f>SUM(L171+L181)</f>
        <v>1114000</v>
      </c>
    </row>
    <row r="171" spans="1:12" x14ac:dyDescent="0.2">
      <c r="A171" s="29"/>
      <c r="B171" s="40" t="s">
        <v>40</v>
      </c>
      <c r="C171" s="82" t="s">
        <v>168</v>
      </c>
      <c r="D171" s="83"/>
      <c r="E171" s="84"/>
      <c r="F171" s="28">
        <v>425100</v>
      </c>
      <c r="G171" s="21">
        <f t="shared" si="6"/>
        <v>5314000</v>
      </c>
      <c r="H171" s="21">
        <f>SUM(H172:H180)</f>
        <v>0</v>
      </c>
      <c r="I171" s="21">
        <f>SUM(I172:I180)</f>
        <v>0</v>
      </c>
      <c r="J171" s="21">
        <f>SUM(J172:J180)</f>
        <v>4260000</v>
      </c>
      <c r="K171" s="21">
        <f>SUM(K172:K180)</f>
        <v>0</v>
      </c>
      <c r="L171" s="21">
        <f>SUM(L172:L180)</f>
        <v>1054000</v>
      </c>
    </row>
    <row r="172" spans="1:12" x14ac:dyDescent="0.2">
      <c r="A172" s="29"/>
      <c r="B172" s="30"/>
      <c r="C172" s="52" t="s">
        <v>99</v>
      </c>
      <c r="D172" s="85" t="s">
        <v>100</v>
      </c>
      <c r="E172" s="87"/>
      <c r="F172" s="28">
        <v>425111</v>
      </c>
      <c r="G172" s="25">
        <f t="shared" si="6"/>
        <v>360000</v>
      </c>
      <c r="H172" s="25"/>
      <c r="I172" s="25"/>
      <c r="J172" s="25">
        <v>360000</v>
      </c>
      <c r="K172" s="27"/>
      <c r="L172" s="27"/>
    </row>
    <row r="173" spans="1:12" x14ac:dyDescent="0.2">
      <c r="A173" s="29"/>
      <c r="B173" s="30"/>
      <c r="C173" s="52" t="s">
        <v>334</v>
      </c>
      <c r="D173" s="85" t="s">
        <v>113</v>
      </c>
      <c r="E173" s="87"/>
      <c r="F173" s="28">
        <v>425112</v>
      </c>
      <c r="G173" s="25">
        <f t="shared" si="6"/>
        <v>360000</v>
      </c>
      <c r="H173" s="25"/>
      <c r="I173" s="25"/>
      <c r="J173" s="25">
        <v>360000</v>
      </c>
      <c r="K173" s="27"/>
      <c r="L173" s="27"/>
    </row>
    <row r="174" spans="1:12" x14ac:dyDescent="0.2">
      <c r="A174" s="29"/>
      <c r="B174" s="30"/>
      <c r="C174" s="52" t="s">
        <v>122</v>
      </c>
      <c r="D174" s="85" t="s">
        <v>101</v>
      </c>
      <c r="E174" s="87"/>
      <c r="F174" s="28">
        <v>425113</v>
      </c>
      <c r="G174" s="25">
        <f t="shared" si="6"/>
        <v>420000</v>
      </c>
      <c r="H174" s="25"/>
      <c r="I174" s="25"/>
      <c r="J174" s="25">
        <v>420000</v>
      </c>
      <c r="K174" s="27"/>
      <c r="L174" s="27"/>
    </row>
    <row r="175" spans="1:12" x14ac:dyDescent="0.2">
      <c r="A175" s="29"/>
      <c r="B175" s="30"/>
      <c r="C175" s="52" t="s">
        <v>114</v>
      </c>
      <c r="D175" s="85" t="s">
        <v>440</v>
      </c>
      <c r="E175" s="87"/>
      <c r="F175" s="28">
        <v>425115</v>
      </c>
      <c r="G175" s="25">
        <f t="shared" si="6"/>
        <v>504000</v>
      </c>
      <c r="H175" s="25"/>
      <c r="I175" s="25"/>
      <c r="J175" s="25">
        <v>504000</v>
      </c>
      <c r="K175" s="27"/>
      <c r="L175" s="27"/>
    </row>
    <row r="176" spans="1:12" x14ac:dyDescent="0.2">
      <c r="A176" s="29"/>
      <c r="B176" s="30"/>
      <c r="C176" s="52" t="s">
        <v>115</v>
      </c>
      <c r="D176" s="85" t="s">
        <v>169</v>
      </c>
      <c r="E176" s="87"/>
      <c r="F176" s="28">
        <v>425116</v>
      </c>
      <c r="G176" s="25">
        <f t="shared" si="6"/>
        <v>1780000</v>
      </c>
      <c r="H176" s="25"/>
      <c r="I176" s="25"/>
      <c r="J176" s="25">
        <v>1580000</v>
      </c>
      <c r="K176" s="27"/>
      <c r="L176" s="27">
        <v>200000</v>
      </c>
    </row>
    <row r="177" spans="1:12" x14ac:dyDescent="0.2">
      <c r="A177" s="45"/>
      <c r="B177" s="30"/>
      <c r="C177" s="52" t="s">
        <v>116</v>
      </c>
      <c r="D177" s="85" t="s">
        <v>102</v>
      </c>
      <c r="E177" s="87"/>
      <c r="F177" s="28">
        <v>425117</v>
      </c>
      <c r="G177" s="25">
        <f t="shared" si="6"/>
        <v>1640000</v>
      </c>
      <c r="H177" s="25"/>
      <c r="I177" s="25"/>
      <c r="J177" s="25">
        <v>786000</v>
      </c>
      <c r="K177" s="27"/>
      <c r="L177" s="27">
        <f>200000+654000</f>
        <v>854000</v>
      </c>
    </row>
    <row r="178" spans="1:12" x14ac:dyDescent="0.2">
      <c r="A178" s="45"/>
      <c r="B178" s="30"/>
      <c r="C178" s="52" t="s">
        <v>348</v>
      </c>
      <c r="D178" s="85" t="s">
        <v>397</v>
      </c>
      <c r="E178" s="87"/>
      <c r="F178" s="28">
        <v>425118</v>
      </c>
      <c r="G178" s="25">
        <f t="shared" si="6"/>
        <v>10000</v>
      </c>
      <c r="H178" s="25"/>
      <c r="I178" s="25"/>
      <c r="J178" s="25">
        <v>10000</v>
      </c>
      <c r="K178" s="27"/>
      <c r="L178" s="27"/>
    </row>
    <row r="179" spans="1:12" x14ac:dyDescent="0.2">
      <c r="A179" s="45"/>
      <c r="B179" s="30"/>
      <c r="C179" s="52" t="s">
        <v>387</v>
      </c>
      <c r="D179" s="85" t="s">
        <v>441</v>
      </c>
      <c r="E179" s="87"/>
      <c r="F179" s="28">
        <v>425119</v>
      </c>
      <c r="G179" s="25">
        <f t="shared" si="6"/>
        <v>0</v>
      </c>
      <c r="H179" s="25"/>
      <c r="I179" s="25"/>
      <c r="J179" s="25"/>
      <c r="K179" s="27"/>
      <c r="L179" s="27"/>
    </row>
    <row r="180" spans="1:12" x14ac:dyDescent="0.2">
      <c r="A180" s="45"/>
      <c r="B180" s="30"/>
      <c r="C180" s="52" t="s">
        <v>396</v>
      </c>
      <c r="D180" s="85" t="s">
        <v>117</v>
      </c>
      <c r="E180" s="87"/>
      <c r="F180" s="28">
        <v>425191</v>
      </c>
      <c r="G180" s="25">
        <f t="shared" si="6"/>
        <v>240000</v>
      </c>
      <c r="H180" s="25"/>
      <c r="I180" s="25"/>
      <c r="J180" s="25">
        <v>240000</v>
      </c>
      <c r="K180" s="27"/>
      <c r="L180" s="27"/>
    </row>
    <row r="181" spans="1:12" x14ac:dyDescent="0.2">
      <c r="A181" s="29"/>
      <c r="B181" s="40" t="s">
        <v>41</v>
      </c>
      <c r="C181" s="82" t="s">
        <v>170</v>
      </c>
      <c r="D181" s="83"/>
      <c r="E181" s="84"/>
      <c r="F181" s="28">
        <v>425200</v>
      </c>
      <c r="G181" s="21">
        <f t="shared" si="6"/>
        <v>21675000</v>
      </c>
      <c r="H181" s="21">
        <f>SUM(H182:H192)</f>
        <v>1000000</v>
      </c>
      <c r="I181" s="21">
        <f>SUM(I182:I192)</f>
        <v>0</v>
      </c>
      <c r="J181" s="21">
        <f>SUM(J182:J192)</f>
        <v>20615000</v>
      </c>
      <c r="K181" s="21">
        <f>SUM(K182:K192)</f>
        <v>0</v>
      </c>
      <c r="L181" s="21">
        <f>SUM(L182:L192)</f>
        <v>60000</v>
      </c>
    </row>
    <row r="182" spans="1:12" x14ac:dyDescent="0.2">
      <c r="A182" s="29"/>
      <c r="B182" s="30"/>
      <c r="C182" s="52" t="s">
        <v>103</v>
      </c>
      <c r="D182" s="85" t="s">
        <v>383</v>
      </c>
      <c r="E182" s="87"/>
      <c r="F182" s="28">
        <v>425211</v>
      </c>
      <c r="G182" s="25">
        <f t="shared" si="6"/>
        <v>420000</v>
      </c>
      <c r="H182" s="25"/>
      <c r="I182" s="25"/>
      <c r="J182" s="27">
        <v>420000</v>
      </c>
      <c r="K182" s="27"/>
      <c r="L182" s="27"/>
    </row>
    <row r="183" spans="1:12" x14ac:dyDescent="0.2">
      <c r="A183" s="29"/>
      <c r="B183" s="30"/>
      <c r="C183" s="52" t="s">
        <v>105</v>
      </c>
      <c r="D183" s="85" t="s">
        <v>106</v>
      </c>
      <c r="E183" s="87"/>
      <c r="F183" s="28">
        <v>425212</v>
      </c>
      <c r="G183" s="25">
        <f t="shared" si="6"/>
        <v>1000000</v>
      </c>
      <c r="H183" s="25"/>
      <c r="I183" s="25"/>
      <c r="J183" s="27">
        <v>1000000</v>
      </c>
      <c r="K183" s="27" t="s">
        <v>345</v>
      </c>
      <c r="L183" s="27"/>
    </row>
    <row r="184" spans="1:12" x14ac:dyDescent="0.2">
      <c r="A184" s="29"/>
      <c r="B184" s="30"/>
      <c r="C184" s="52" t="s">
        <v>107</v>
      </c>
      <c r="D184" s="85" t="s">
        <v>442</v>
      </c>
      <c r="E184" s="87"/>
      <c r="F184" s="28">
        <v>425219</v>
      </c>
      <c r="G184" s="25">
        <f t="shared" si="6"/>
        <v>60000</v>
      </c>
      <c r="H184" s="25"/>
      <c r="I184" s="25"/>
      <c r="J184" s="27"/>
      <c r="K184" s="27"/>
      <c r="L184" s="27">
        <v>60000</v>
      </c>
    </row>
    <row r="185" spans="1:12" x14ac:dyDescent="0.2">
      <c r="A185" s="29"/>
      <c r="B185" s="30"/>
      <c r="C185" s="52" t="s">
        <v>109</v>
      </c>
      <c r="D185" s="85" t="s">
        <v>108</v>
      </c>
      <c r="E185" s="87"/>
      <c r="F185" s="28">
        <v>425221</v>
      </c>
      <c r="G185" s="25">
        <f t="shared" si="6"/>
        <v>60000</v>
      </c>
      <c r="H185" s="25"/>
      <c r="I185" s="25"/>
      <c r="J185" s="27">
        <v>60000</v>
      </c>
      <c r="K185" s="27"/>
      <c r="L185" s="27"/>
    </row>
    <row r="186" spans="1:12" x14ac:dyDescent="0.2">
      <c r="A186" s="29"/>
      <c r="B186" s="30"/>
      <c r="C186" s="52" t="s">
        <v>333</v>
      </c>
      <c r="D186" s="85" t="s">
        <v>118</v>
      </c>
      <c r="E186" s="87"/>
      <c r="F186" s="28">
        <v>425222</v>
      </c>
      <c r="G186" s="25">
        <f t="shared" si="6"/>
        <v>350000</v>
      </c>
      <c r="H186" s="25"/>
      <c r="I186" s="25"/>
      <c r="J186" s="27">
        <v>350000</v>
      </c>
      <c r="K186" s="27"/>
      <c r="L186" s="27"/>
    </row>
    <row r="187" spans="1:12" x14ac:dyDescent="0.2">
      <c r="A187" s="29"/>
      <c r="B187" s="30"/>
      <c r="C187" s="52" t="s">
        <v>112</v>
      </c>
      <c r="D187" s="85" t="s">
        <v>120</v>
      </c>
      <c r="E187" s="87"/>
      <c r="F187" s="28">
        <v>425223</v>
      </c>
      <c r="G187" s="25">
        <f t="shared" si="6"/>
        <v>280000</v>
      </c>
      <c r="H187" s="25"/>
      <c r="I187" s="25"/>
      <c r="J187" s="27">
        <v>280000</v>
      </c>
      <c r="K187" s="27"/>
      <c r="L187" s="27"/>
    </row>
    <row r="188" spans="1:12" x14ac:dyDescent="0.2">
      <c r="A188" s="29"/>
      <c r="B188" s="30"/>
      <c r="C188" s="52" t="s">
        <v>123</v>
      </c>
      <c r="D188" s="85" t="s">
        <v>119</v>
      </c>
      <c r="E188" s="87"/>
      <c r="F188" s="28">
        <v>425224</v>
      </c>
      <c r="G188" s="25">
        <f t="shared" si="6"/>
        <v>230000</v>
      </c>
      <c r="H188" s="25"/>
      <c r="I188" s="25"/>
      <c r="J188" s="27">
        <v>230000</v>
      </c>
      <c r="K188" s="27"/>
      <c r="L188" s="27"/>
    </row>
    <row r="189" spans="1:12" x14ac:dyDescent="0.2">
      <c r="A189" s="29"/>
      <c r="B189" s="30"/>
      <c r="C189" s="52" t="s">
        <v>121</v>
      </c>
      <c r="D189" s="85" t="s">
        <v>110</v>
      </c>
      <c r="E189" s="87"/>
      <c r="F189" s="28">
        <v>425225</v>
      </c>
      <c r="G189" s="25">
        <f t="shared" si="6"/>
        <v>2275000</v>
      </c>
      <c r="H189" s="25"/>
      <c r="I189" s="25"/>
      <c r="J189" s="27">
        <v>2275000</v>
      </c>
      <c r="K189" s="27"/>
      <c r="L189" s="27"/>
    </row>
    <row r="190" spans="1:12" x14ac:dyDescent="0.2">
      <c r="A190" s="29"/>
      <c r="B190" s="30"/>
      <c r="C190" s="52" t="s">
        <v>124</v>
      </c>
      <c r="D190" s="85" t="s">
        <v>111</v>
      </c>
      <c r="E190" s="87"/>
      <c r="F190" s="28">
        <v>425251</v>
      </c>
      <c r="G190" s="25">
        <f t="shared" si="6"/>
        <v>17000000</v>
      </c>
      <c r="H190" s="25">
        <v>1000000</v>
      </c>
      <c r="I190" s="25"/>
      <c r="J190" s="27">
        <v>16000000</v>
      </c>
      <c r="K190" s="27"/>
      <c r="L190" s="27"/>
    </row>
    <row r="191" spans="1:12" x14ac:dyDescent="0.2">
      <c r="A191" s="29"/>
      <c r="B191" s="30"/>
      <c r="C191" s="52" t="s">
        <v>125</v>
      </c>
      <c r="D191" s="85" t="s">
        <v>443</v>
      </c>
      <c r="E191" s="87"/>
      <c r="F191" s="28">
        <v>425252</v>
      </c>
      <c r="G191" s="25">
        <f t="shared" si="6"/>
        <v>0</v>
      </c>
      <c r="H191" s="25"/>
      <c r="I191" s="25"/>
      <c r="J191" s="27"/>
      <c r="K191" s="27"/>
      <c r="L191" s="27"/>
    </row>
    <row r="192" spans="1:12" ht="25.5" customHeight="1" x14ac:dyDescent="0.2">
      <c r="A192" s="29"/>
      <c r="B192" s="30"/>
      <c r="C192" s="52" t="s">
        <v>388</v>
      </c>
      <c r="D192" s="92" t="s">
        <v>386</v>
      </c>
      <c r="E192" s="93"/>
      <c r="F192" s="28">
        <v>425291</v>
      </c>
      <c r="G192" s="25">
        <f t="shared" si="6"/>
        <v>0</v>
      </c>
      <c r="H192" s="25"/>
      <c r="I192" s="25"/>
      <c r="J192" s="27"/>
      <c r="K192" s="27"/>
      <c r="L192" s="27"/>
    </row>
    <row r="193" spans="1:12" x14ac:dyDescent="0.2">
      <c r="A193" s="29">
        <v>6</v>
      </c>
      <c r="B193" s="82" t="s">
        <v>42</v>
      </c>
      <c r="C193" s="83"/>
      <c r="D193" s="83"/>
      <c r="E193" s="84"/>
      <c r="F193" s="28">
        <v>426000</v>
      </c>
      <c r="G193" s="21">
        <f t="shared" si="6"/>
        <v>508851000</v>
      </c>
      <c r="H193" s="36">
        <f>H194+H198+H201+H205+H207+H222+H223+H227</f>
        <v>0</v>
      </c>
      <c r="I193" s="36">
        <f>I194+I198+I201+I205+I207+I222+I223+I227</f>
        <v>0</v>
      </c>
      <c r="J193" s="36">
        <f>J194+J198+J201+J205+J207+J222+J223+J227</f>
        <v>507810000</v>
      </c>
      <c r="K193" s="36">
        <f>K194+K198+K201+K205+K207+K222+K223+K227</f>
        <v>0</v>
      </c>
      <c r="L193" s="36">
        <f>L194+L198+L201+L205+L207+L222+L223+L227</f>
        <v>1041000</v>
      </c>
    </row>
    <row r="194" spans="1:12" x14ac:dyDescent="0.2">
      <c r="A194" s="29"/>
      <c r="B194" s="29" t="s">
        <v>43</v>
      </c>
      <c r="C194" s="82" t="s">
        <v>206</v>
      </c>
      <c r="D194" s="83"/>
      <c r="E194" s="84"/>
      <c r="F194" s="28">
        <v>426100</v>
      </c>
      <c r="G194" s="21">
        <f t="shared" si="6"/>
        <v>3900000</v>
      </c>
      <c r="H194" s="36">
        <f>SUM(H195:H197)</f>
        <v>0</v>
      </c>
      <c r="I194" s="36">
        <f>SUM(I195:I197)</f>
        <v>0</v>
      </c>
      <c r="J194" s="36">
        <f>SUM(J195:J197)</f>
        <v>3600000</v>
      </c>
      <c r="K194" s="36">
        <f>SUM(K195:K197)</f>
        <v>0</v>
      </c>
      <c r="L194" s="36">
        <f>SUM(L195:L197)</f>
        <v>300000</v>
      </c>
    </row>
    <row r="195" spans="1:12" x14ac:dyDescent="0.2">
      <c r="A195" s="29"/>
      <c r="B195" s="45"/>
      <c r="C195" s="41" t="s">
        <v>44</v>
      </c>
      <c r="D195" s="85" t="s">
        <v>153</v>
      </c>
      <c r="E195" s="87"/>
      <c r="F195" s="28">
        <v>426111</v>
      </c>
      <c r="G195" s="25">
        <f t="shared" ref="G195:G206" si="7">SUM(H195:L195)</f>
        <v>3600000</v>
      </c>
      <c r="H195" s="25"/>
      <c r="I195" s="27"/>
      <c r="J195" s="27">
        <v>3600000</v>
      </c>
      <c r="K195" s="27"/>
      <c r="L195" s="27"/>
    </row>
    <row r="196" spans="1:12" x14ac:dyDescent="0.2">
      <c r="A196" s="29"/>
      <c r="B196" s="45"/>
      <c r="C196" s="41" t="s">
        <v>63</v>
      </c>
      <c r="D196" s="85" t="s">
        <v>393</v>
      </c>
      <c r="E196" s="87"/>
      <c r="F196" s="28">
        <v>426123</v>
      </c>
      <c r="G196" s="25">
        <f t="shared" si="7"/>
        <v>0</v>
      </c>
      <c r="H196" s="25"/>
      <c r="I196" s="27"/>
      <c r="J196" s="27"/>
      <c r="K196" s="27"/>
      <c r="L196" s="27"/>
    </row>
    <row r="197" spans="1:12" x14ac:dyDescent="0.2">
      <c r="A197" s="29"/>
      <c r="B197" s="45"/>
      <c r="C197" s="41" t="s">
        <v>392</v>
      </c>
      <c r="D197" s="85" t="s">
        <v>98</v>
      </c>
      <c r="E197" s="87"/>
      <c r="F197" s="28">
        <v>426124</v>
      </c>
      <c r="G197" s="25">
        <f t="shared" si="7"/>
        <v>300000</v>
      </c>
      <c r="H197" s="25"/>
      <c r="I197" s="27"/>
      <c r="J197" s="27"/>
      <c r="K197" s="27"/>
      <c r="L197" s="27">
        <v>300000</v>
      </c>
    </row>
    <row r="198" spans="1:12" x14ac:dyDescent="0.2">
      <c r="A198" s="29"/>
      <c r="B198" s="29" t="s">
        <v>45</v>
      </c>
      <c r="C198" s="82" t="s">
        <v>207</v>
      </c>
      <c r="D198" s="83"/>
      <c r="E198" s="84"/>
      <c r="F198" s="28">
        <v>426300</v>
      </c>
      <c r="G198" s="21">
        <f t="shared" si="7"/>
        <v>270000</v>
      </c>
      <c r="H198" s="22">
        <f>SUM(H199+H200)</f>
        <v>0</v>
      </c>
      <c r="I198" s="22">
        <f>SUM(I199+I200)</f>
        <v>0</v>
      </c>
      <c r="J198" s="22">
        <f>SUM(J199+J200)</f>
        <v>0</v>
      </c>
      <c r="K198" s="22">
        <f>SUM(K199+K200)</f>
        <v>0</v>
      </c>
      <c r="L198" s="22">
        <f>SUM(L199+L200)</f>
        <v>270000</v>
      </c>
    </row>
    <row r="199" spans="1:12" x14ac:dyDescent="0.2">
      <c r="A199" s="29"/>
      <c r="B199" s="45"/>
      <c r="C199" s="41" t="s">
        <v>209</v>
      </c>
      <c r="D199" s="85" t="s">
        <v>208</v>
      </c>
      <c r="E199" s="87"/>
      <c r="F199" s="28">
        <v>426311</v>
      </c>
      <c r="G199" s="25">
        <f t="shared" si="7"/>
        <v>270000</v>
      </c>
      <c r="H199" s="25"/>
      <c r="I199" s="27"/>
      <c r="J199" s="27"/>
      <c r="K199" s="27"/>
      <c r="L199" s="27">
        <v>270000</v>
      </c>
    </row>
    <row r="200" spans="1:12" x14ac:dyDescent="0.2">
      <c r="A200" s="29"/>
      <c r="B200" s="45"/>
      <c r="C200" s="41" t="s">
        <v>336</v>
      </c>
      <c r="D200" s="85" t="s">
        <v>337</v>
      </c>
      <c r="E200" s="87"/>
      <c r="F200" s="28">
        <v>426312</v>
      </c>
      <c r="G200" s="25">
        <f t="shared" si="7"/>
        <v>0</v>
      </c>
      <c r="H200" s="25"/>
      <c r="I200" s="27"/>
      <c r="J200" s="27"/>
      <c r="K200" s="27"/>
      <c r="L200" s="27"/>
    </row>
    <row r="201" spans="1:12" x14ac:dyDescent="0.2">
      <c r="A201" s="29"/>
      <c r="B201" s="29" t="s">
        <v>210</v>
      </c>
      <c r="C201" s="82" t="s">
        <v>226</v>
      </c>
      <c r="D201" s="83"/>
      <c r="E201" s="84"/>
      <c r="F201" s="28">
        <v>426400</v>
      </c>
      <c r="G201" s="21">
        <f t="shared" si="7"/>
        <v>1800000</v>
      </c>
      <c r="H201" s="21">
        <f>SUM(H202:H204)</f>
        <v>0</v>
      </c>
      <c r="I201" s="21">
        <f>SUM(I202:I204)</f>
        <v>0</v>
      </c>
      <c r="J201" s="21">
        <f>SUM(J202:J204)</f>
        <v>1485000</v>
      </c>
      <c r="K201" s="21">
        <f>SUM(K202:K204)</f>
        <v>0</v>
      </c>
      <c r="L201" s="21">
        <f>SUM(L202:L204)</f>
        <v>315000</v>
      </c>
    </row>
    <row r="202" spans="1:12" x14ac:dyDescent="0.2">
      <c r="A202" s="29"/>
      <c r="B202" s="29"/>
      <c r="C202" s="41" t="s">
        <v>64</v>
      </c>
      <c r="D202" s="85" t="s">
        <v>227</v>
      </c>
      <c r="E202" s="87"/>
      <c r="F202" s="28">
        <v>426413</v>
      </c>
      <c r="G202" s="25">
        <f t="shared" si="7"/>
        <v>360000</v>
      </c>
      <c r="H202" s="25"/>
      <c r="I202" s="25"/>
      <c r="J202" s="25">
        <v>360000</v>
      </c>
      <c r="K202" s="25"/>
      <c r="L202" s="25"/>
    </row>
    <row r="203" spans="1:12" x14ac:dyDescent="0.2">
      <c r="A203" s="29"/>
      <c r="B203" s="29"/>
      <c r="C203" s="41" t="s">
        <v>65</v>
      </c>
      <c r="D203" s="85" t="s">
        <v>228</v>
      </c>
      <c r="E203" s="87"/>
      <c r="F203" s="28">
        <v>4264911</v>
      </c>
      <c r="G203" s="25">
        <f t="shared" si="7"/>
        <v>360000</v>
      </c>
      <c r="H203" s="25"/>
      <c r="I203" s="25"/>
      <c r="J203" s="25">
        <v>360000</v>
      </c>
      <c r="K203" s="25"/>
      <c r="L203" s="25"/>
    </row>
    <row r="204" spans="1:12" x14ac:dyDescent="0.2">
      <c r="A204" s="29"/>
      <c r="B204" s="29"/>
      <c r="C204" s="41" t="s">
        <v>381</v>
      </c>
      <c r="D204" s="85" t="s">
        <v>382</v>
      </c>
      <c r="E204" s="87"/>
      <c r="F204" s="28">
        <v>4264912</v>
      </c>
      <c r="G204" s="25">
        <f t="shared" si="7"/>
        <v>1080000</v>
      </c>
      <c r="H204" s="25"/>
      <c r="I204" s="25"/>
      <c r="J204" s="25">
        <v>765000</v>
      </c>
      <c r="K204" s="25"/>
      <c r="L204" s="25">
        <v>315000</v>
      </c>
    </row>
    <row r="205" spans="1:12" x14ac:dyDescent="0.2">
      <c r="A205" s="29"/>
      <c r="B205" s="40" t="s">
        <v>47</v>
      </c>
      <c r="C205" s="82" t="s">
        <v>154</v>
      </c>
      <c r="D205" s="83"/>
      <c r="E205" s="84"/>
      <c r="F205" s="28">
        <v>426500</v>
      </c>
      <c r="G205" s="21">
        <f t="shared" si="7"/>
        <v>1080000</v>
      </c>
      <c r="H205" s="21">
        <f>SUM(H206:H206)</f>
        <v>0</v>
      </c>
      <c r="I205" s="21">
        <f>SUM(I206:I206)</f>
        <v>0</v>
      </c>
      <c r="J205" s="21">
        <f>SUM(J206:J206)</f>
        <v>1080000</v>
      </c>
      <c r="K205" s="21">
        <f>SUM(K206:K206)</f>
        <v>0</v>
      </c>
      <c r="L205" s="21">
        <f>SUM(L206:L206)</f>
        <v>0</v>
      </c>
    </row>
    <row r="206" spans="1:12" x14ac:dyDescent="0.2">
      <c r="A206" s="29"/>
      <c r="B206" s="30"/>
      <c r="C206" s="41" t="s">
        <v>211</v>
      </c>
      <c r="D206" s="85" t="s">
        <v>193</v>
      </c>
      <c r="E206" s="87"/>
      <c r="F206" s="28">
        <v>426591</v>
      </c>
      <c r="G206" s="25">
        <f t="shared" si="7"/>
        <v>1080000</v>
      </c>
      <c r="H206" s="25"/>
      <c r="I206" s="25"/>
      <c r="J206" s="25">
        <v>1080000</v>
      </c>
      <c r="K206" s="27"/>
      <c r="L206" s="27"/>
    </row>
    <row r="207" spans="1:12" x14ac:dyDescent="0.2">
      <c r="A207" s="29"/>
      <c r="B207" s="29" t="s">
        <v>49</v>
      </c>
      <c r="C207" s="82" t="s">
        <v>297</v>
      </c>
      <c r="D207" s="83"/>
      <c r="E207" s="84"/>
      <c r="F207" s="28">
        <v>426700</v>
      </c>
      <c r="G207" s="21">
        <f>SUM(H207:L207)</f>
        <v>468671000</v>
      </c>
      <c r="H207" s="36">
        <f>SUM(H208:H211)+H217</f>
        <v>0</v>
      </c>
      <c r="I207" s="36">
        <f>SUM(I208:I211)+I217</f>
        <v>0</v>
      </c>
      <c r="J207" s="36">
        <f>SUM(J208:J211)+J217</f>
        <v>468671000</v>
      </c>
      <c r="K207" s="36">
        <f>SUM(K208:K211)+K217</f>
        <v>0</v>
      </c>
      <c r="L207" s="36">
        <f>SUM(L208:L211)+L217</f>
        <v>0</v>
      </c>
    </row>
    <row r="208" spans="1:12" x14ac:dyDescent="0.2">
      <c r="A208" s="29"/>
      <c r="B208" s="45"/>
      <c r="C208" s="56" t="s">
        <v>195</v>
      </c>
      <c r="D208" s="82" t="s">
        <v>298</v>
      </c>
      <c r="E208" s="84"/>
      <c r="F208" s="28">
        <v>426711</v>
      </c>
      <c r="G208" s="21">
        <f t="shared" ref="G208:G230" si="8">SUM(H208:L208)</f>
        <v>7521000</v>
      </c>
      <c r="H208" s="21"/>
      <c r="I208" s="22"/>
      <c r="J208" s="22">
        <v>7521000</v>
      </c>
      <c r="K208" s="22"/>
      <c r="L208" s="27"/>
    </row>
    <row r="209" spans="1:12" x14ac:dyDescent="0.2">
      <c r="A209" s="29"/>
      <c r="B209" s="45"/>
      <c r="C209" s="56" t="s">
        <v>197</v>
      </c>
      <c r="D209" s="82" t="s">
        <v>299</v>
      </c>
      <c r="E209" s="84"/>
      <c r="F209" s="28">
        <v>426711</v>
      </c>
      <c r="G209" s="21">
        <f t="shared" si="8"/>
        <v>126756000</v>
      </c>
      <c r="H209" s="36"/>
      <c r="I209" s="22"/>
      <c r="J209" s="22">
        <f>87812000+38944000</f>
        <v>126756000</v>
      </c>
      <c r="K209" s="22"/>
      <c r="L209" s="22"/>
    </row>
    <row r="210" spans="1:12" x14ac:dyDescent="0.2">
      <c r="A210" s="29"/>
      <c r="B210" s="45"/>
      <c r="C210" s="56" t="s">
        <v>212</v>
      </c>
      <c r="D210" s="82" t="s">
        <v>444</v>
      </c>
      <c r="E210" s="84"/>
      <c r="F210" s="28">
        <v>426711</v>
      </c>
      <c r="G210" s="21">
        <f t="shared" si="8"/>
        <v>52580000</v>
      </c>
      <c r="H210" s="21"/>
      <c r="I210" s="21"/>
      <c r="J210" s="21">
        <v>52580000</v>
      </c>
      <c r="K210" s="21"/>
      <c r="L210" s="27"/>
    </row>
    <row r="211" spans="1:12" x14ac:dyDescent="0.2">
      <c r="A211" s="29"/>
      <c r="B211" s="45"/>
      <c r="C211" s="57" t="s">
        <v>213</v>
      </c>
      <c r="D211" s="82" t="s">
        <v>178</v>
      </c>
      <c r="E211" s="84"/>
      <c r="F211" s="28">
        <v>426751</v>
      </c>
      <c r="G211" s="21">
        <f t="shared" si="8"/>
        <v>243743000</v>
      </c>
      <c r="H211" s="21">
        <f>SUM(H212:H216)</f>
        <v>0</v>
      </c>
      <c r="I211" s="21">
        <f>SUM(I212:I216)</f>
        <v>0</v>
      </c>
      <c r="J211" s="21">
        <f>SUM(J212:J216)</f>
        <v>243743000</v>
      </c>
      <c r="K211" s="21">
        <f>SUM(K212:K216)</f>
        <v>0</v>
      </c>
      <c r="L211" s="21">
        <f>SUM(L212:L216)</f>
        <v>0</v>
      </c>
    </row>
    <row r="212" spans="1:12" x14ac:dyDescent="0.2">
      <c r="A212" s="29"/>
      <c r="B212" s="45"/>
      <c r="C212" s="57"/>
      <c r="D212" s="57" t="s">
        <v>214</v>
      </c>
      <c r="E212" s="58" t="s">
        <v>445</v>
      </c>
      <c r="F212" s="28">
        <v>426751</v>
      </c>
      <c r="G212" s="21">
        <f t="shared" si="8"/>
        <v>171188000</v>
      </c>
      <c r="H212" s="21"/>
      <c r="I212" s="21"/>
      <c r="J212" s="21">
        <f>118592000+52596000</f>
        <v>171188000</v>
      </c>
      <c r="K212" s="21"/>
      <c r="L212" s="21"/>
    </row>
    <row r="213" spans="1:12" x14ac:dyDescent="0.2">
      <c r="A213" s="29"/>
      <c r="B213" s="45"/>
      <c r="C213" s="57"/>
      <c r="D213" s="57" t="s">
        <v>215</v>
      </c>
      <c r="E213" s="58" t="s">
        <v>446</v>
      </c>
      <c r="F213" s="28">
        <v>426751</v>
      </c>
      <c r="G213" s="21">
        <f t="shared" si="8"/>
        <v>10926000</v>
      </c>
      <c r="H213" s="21"/>
      <c r="I213" s="21"/>
      <c r="J213" s="21">
        <v>10926000</v>
      </c>
      <c r="K213" s="21"/>
      <c r="L213" s="21"/>
    </row>
    <row r="214" spans="1:12" x14ac:dyDescent="0.2">
      <c r="A214" s="29"/>
      <c r="B214" s="45"/>
      <c r="C214" s="57"/>
      <c r="D214" s="57" t="s">
        <v>216</v>
      </c>
      <c r="E214" s="58" t="s">
        <v>447</v>
      </c>
      <c r="F214" s="28">
        <v>426751</v>
      </c>
      <c r="G214" s="21">
        <f t="shared" si="8"/>
        <v>30000000</v>
      </c>
      <c r="H214" s="21"/>
      <c r="I214" s="21"/>
      <c r="J214" s="21">
        <v>30000000</v>
      </c>
      <c r="K214" s="21"/>
      <c r="L214" s="21"/>
    </row>
    <row r="215" spans="1:12" x14ac:dyDescent="0.2">
      <c r="A215" s="29"/>
      <c r="B215" s="45"/>
      <c r="C215" s="57"/>
      <c r="D215" s="57" t="s">
        <v>217</v>
      </c>
      <c r="E215" s="58" t="s">
        <v>48</v>
      </c>
      <c r="F215" s="28">
        <v>426751</v>
      </c>
      <c r="G215" s="21">
        <f t="shared" si="8"/>
        <v>28977000</v>
      </c>
      <c r="H215" s="21"/>
      <c r="I215" s="21"/>
      <c r="J215" s="21">
        <v>28977000</v>
      </c>
      <c r="K215" s="21"/>
      <c r="L215" s="21"/>
    </row>
    <row r="216" spans="1:12" x14ac:dyDescent="0.2">
      <c r="A216" s="29"/>
      <c r="B216" s="45"/>
      <c r="C216" s="57"/>
      <c r="D216" s="57" t="s">
        <v>218</v>
      </c>
      <c r="E216" s="58" t="s">
        <v>171</v>
      </c>
      <c r="F216" s="28">
        <v>426751</v>
      </c>
      <c r="G216" s="21">
        <f t="shared" si="8"/>
        <v>2652000</v>
      </c>
      <c r="H216" s="21"/>
      <c r="I216" s="21"/>
      <c r="J216" s="21">
        <v>2652000</v>
      </c>
      <c r="K216" s="21"/>
      <c r="L216" s="21"/>
    </row>
    <row r="217" spans="1:12" x14ac:dyDescent="0.2">
      <c r="A217" s="29"/>
      <c r="B217" s="29"/>
      <c r="C217" s="56" t="s">
        <v>219</v>
      </c>
      <c r="D217" s="82" t="s">
        <v>46</v>
      </c>
      <c r="E217" s="84"/>
      <c r="F217" s="28">
        <v>426700</v>
      </c>
      <c r="G217" s="21">
        <f t="shared" si="8"/>
        <v>38071000</v>
      </c>
      <c r="H217" s="21">
        <f>SUM(H218:H221)</f>
        <v>0</v>
      </c>
      <c r="I217" s="21">
        <f>SUM(I218:I221)</f>
        <v>0</v>
      </c>
      <c r="J217" s="21">
        <f>SUM(J218:J221)</f>
        <v>38071000</v>
      </c>
      <c r="K217" s="21">
        <f>SUM(K218:K221)</f>
        <v>0</v>
      </c>
      <c r="L217" s="21">
        <f>SUM(L218:L221)</f>
        <v>0</v>
      </c>
    </row>
    <row r="218" spans="1:12" x14ac:dyDescent="0.2">
      <c r="A218" s="29"/>
      <c r="B218" s="45"/>
      <c r="C218" s="41"/>
      <c r="D218" s="56" t="s">
        <v>220</v>
      </c>
      <c r="E218" s="58" t="s">
        <v>448</v>
      </c>
      <c r="F218" s="28">
        <v>426761</v>
      </c>
      <c r="G218" s="21">
        <f t="shared" si="8"/>
        <v>20734000</v>
      </c>
      <c r="H218" s="21"/>
      <c r="I218" s="22"/>
      <c r="J218" s="22">
        <v>20734000</v>
      </c>
      <c r="K218" s="22"/>
      <c r="L218" s="27"/>
    </row>
    <row r="219" spans="1:12" s="11" customFormat="1" x14ac:dyDescent="0.2">
      <c r="A219" s="29"/>
      <c r="B219" s="29"/>
      <c r="C219" s="56"/>
      <c r="D219" s="56" t="s">
        <v>221</v>
      </c>
      <c r="E219" s="58" t="s">
        <v>175</v>
      </c>
      <c r="F219" s="28">
        <v>426761</v>
      </c>
      <c r="G219" s="21">
        <f t="shared" si="8"/>
        <v>5536000</v>
      </c>
      <c r="H219" s="21"/>
      <c r="I219" s="21"/>
      <c r="J219" s="22">
        <v>5536000</v>
      </c>
      <c r="K219" s="22"/>
      <c r="L219" s="27"/>
    </row>
    <row r="220" spans="1:12" x14ac:dyDescent="0.2">
      <c r="A220" s="29"/>
      <c r="B220" s="45"/>
      <c r="C220" s="41"/>
      <c r="D220" s="56" t="s">
        <v>377</v>
      </c>
      <c r="E220" s="58" t="s">
        <v>177</v>
      </c>
      <c r="F220" s="28">
        <v>426761</v>
      </c>
      <c r="G220" s="21">
        <f t="shared" si="8"/>
        <v>3534000</v>
      </c>
      <c r="H220" s="21"/>
      <c r="I220" s="22"/>
      <c r="J220" s="22">
        <v>3534000</v>
      </c>
      <c r="K220" s="22"/>
      <c r="L220" s="27"/>
    </row>
    <row r="221" spans="1:12" x14ac:dyDescent="0.2">
      <c r="A221" s="29"/>
      <c r="B221" s="45"/>
      <c r="C221" s="41"/>
      <c r="D221" s="56" t="s">
        <v>222</v>
      </c>
      <c r="E221" s="58" t="s">
        <v>176</v>
      </c>
      <c r="F221" s="28">
        <v>426791</v>
      </c>
      <c r="G221" s="21">
        <f t="shared" si="8"/>
        <v>8267000</v>
      </c>
      <c r="H221" s="21"/>
      <c r="I221" s="21"/>
      <c r="J221" s="22">
        <v>8267000</v>
      </c>
      <c r="K221" s="22"/>
      <c r="L221" s="27"/>
    </row>
    <row r="222" spans="1:12" x14ac:dyDescent="0.2">
      <c r="A222" s="29"/>
      <c r="B222" s="29" t="s">
        <v>200</v>
      </c>
      <c r="C222" s="82" t="s">
        <v>199</v>
      </c>
      <c r="D222" s="83"/>
      <c r="E222" s="84"/>
      <c r="F222" s="28">
        <v>426791</v>
      </c>
      <c r="G222" s="21">
        <f t="shared" si="8"/>
        <v>4700000</v>
      </c>
      <c r="H222" s="21"/>
      <c r="I222" s="21"/>
      <c r="J222" s="22">
        <v>4700000</v>
      </c>
      <c r="K222" s="22"/>
      <c r="L222" s="27"/>
    </row>
    <row r="223" spans="1:12" x14ac:dyDescent="0.2">
      <c r="A223" s="29"/>
      <c r="B223" s="40" t="s">
        <v>201</v>
      </c>
      <c r="C223" s="82" t="s">
        <v>194</v>
      </c>
      <c r="D223" s="83"/>
      <c r="E223" s="84"/>
      <c r="F223" s="28">
        <v>426800</v>
      </c>
      <c r="G223" s="21">
        <f t="shared" si="8"/>
        <v>26224000</v>
      </c>
      <c r="H223" s="22">
        <f>SUM(H224:H226)</f>
        <v>0</v>
      </c>
      <c r="I223" s="22">
        <f>SUM(I224:I226)</f>
        <v>0</v>
      </c>
      <c r="J223" s="22">
        <f>SUM(J224:J226)</f>
        <v>26224000</v>
      </c>
      <c r="K223" s="22">
        <f>SUM(K224:K226)</f>
        <v>0</v>
      </c>
      <c r="L223" s="22">
        <f>SUM(L224:L226)</f>
        <v>0</v>
      </c>
    </row>
    <row r="224" spans="1:12" x14ac:dyDescent="0.2">
      <c r="A224" s="29"/>
      <c r="B224" s="40"/>
      <c r="C224" s="41" t="s">
        <v>203</v>
      </c>
      <c r="D224" s="85" t="s">
        <v>198</v>
      </c>
      <c r="E224" s="87"/>
      <c r="F224" s="28">
        <v>426811</v>
      </c>
      <c r="G224" s="25">
        <f t="shared" si="8"/>
        <v>8600000</v>
      </c>
      <c r="H224" s="21"/>
      <c r="I224" s="22"/>
      <c r="J224" s="27">
        <v>8600000</v>
      </c>
      <c r="K224" s="27"/>
      <c r="L224" s="27"/>
    </row>
    <row r="225" spans="1:12" x14ac:dyDescent="0.2">
      <c r="A225" s="29"/>
      <c r="B225" s="40"/>
      <c r="C225" s="41" t="s">
        <v>204</v>
      </c>
      <c r="D225" s="85" t="s">
        <v>395</v>
      </c>
      <c r="E225" s="87"/>
      <c r="F225" s="28">
        <v>426812</v>
      </c>
      <c r="G225" s="25">
        <f t="shared" si="8"/>
        <v>5000</v>
      </c>
      <c r="H225" s="21"/>
      <c r="I225" s="22"/>
      <c r="J225" s="27">
        <v>5000</v>
      </c>
      <c r="K225" s="27"/>
      <c r="L225" s="27"/>
    </row>
    <row r="226" spans="1:12" x14ac:dyDescent="0.2">
      <c r="A226" s="29"/>
      <c r="B226" s="40"/>
      <c r="C226" s="41" t="s">
        <v>394</v>
      </c>
      <c r="D226" s="85" t="s">
        <v>196</v>
      </c>
      <c r="E226" s="87"/>
      <c r="F226" s="28">
        <v>426823</v>
      </c>
      <c r="G226" s="25">
        <f t="shared" si="8"/>
        <v>17619000</v>
      </c>
      <c r="H226" s="21"/>
      <c r="I226" s="22"/>
      <c r="J226" s="27">
        <v>17619000</v>
      </c>
      <c r="K226" s="22"/>
      <c r="L226" s="27"/>
    </row>
    <row r="227" spans="1:12" x14ac:dyDescent="0.2">
      <c r="A227" s="29"/>
      <c r="B227" s="40" t="s">
        <v>223</v>
      </c>
      <c r="C227" s="82" t="s">
        <v>202</v>
      </c>
      <c r="D227" s="83"/>
      <c r="E227" s="84"/>
      <c r="F227" s="28">
        <v>426900</v>
      </c>
      <c r="G227" s="21">
        <f t="shared" si="8"/>
        <v>2206000</v>
      </c>
      <c r="H227" s="22">
        <f>SUM(H228:H230)</f>
        <v>0</v>
      </c>
      <c r="I227" s="22">
        <f>SUM(I228:I230)</f>
        <v>0</v>
      </c>
      <c r="J227" s="22">
        <f>SUM(J228:J230)</f>
        <v>2050000</v>
      </c>
      <c r="K227" s="22">
        <f>SUM(K228:K230)</f>
        <v>0</v>
      </c>
      <c r="L227" s="22">
        <f>SUM(L228:L230)</f>
        <v>156000</v>
      </c>
    </row>
    <row r="228" spans="1:12" x14ac:dyDescent="0.2">
      <c r="A228" s="29"/>
      <c r="B228" s="40"/>
      <c r="C228" s="59" t="s">
        <v>224</v>
      </c>
      <c r="D228" s="85" t="s">
        <v>155</v>
      </c>
      <c r="E228" s="87"/>
      <c r="F228" s="28">
        <v>426911</v>
      </c>
      <c r="G228" s="25">
        <f t="shared" si="8"/>
        <v>248000</v>
      </c>
      <c r="H228" s="21"/>
      <c r="I228" s="22"/>
      <c r="J228" s="27">
        <v>240000</v>
      </c>
      <c r="K228" s="22"/>
      <c r="L228" s="27">
        <v>8000</v>
      </c>
    </row>
    <row r="229" spans="1:12" x14ac:dyDescent="0.2">
      <c r="A229" s="45"/>
      <c r="B229" s="30"/>
      <c r="C229" s="59" t="s">
        <v>225</v>
      </c>
      <c r="D229" s="85" t="s">
        <v>205</v>
      </c>
      <c r="E229" s="87"/>
      <c r="F229" s="28">
        <v>426913</v>
      </c>
      <c r="G229" s="25">
        <f t="shared" si="8"/>
        <v>1958000</v>
      </c>
      <c r="H229" s="25"/>
      <c r="I229" s="27"/>
      <c r="J229" s="27">
        <v>1810000</v>
      </c>
      <c r="K229" s="27"/>
      <c r="L229" s="27">
        <v>148000</v>
      </c>
    </row>
    <row r="230" spans="1:12" x14ac:dyDescent="0.2">
      <c r="A230" s="29"/>
      <c r="B230" s="40"/>
      <c r="C230" s="41" t="s">
        <v>327</v>
      </c>
      <c r="D230" s="85" t="s">
        <v>328</v>
      </c>
      <c r="E230" s="87"/>
      <c r="F230" s="28">
        <v>426919</v>
      </c>
      <c r="G230" s="25">
        <f t="shared" si="8"/>
        <v>0</v>
      </c>
      <c r="H230" s="25"/>
      <c r="I230" s="22"/>
      <c r="J230" s="27"/>
      <c r="K230" s="27"/>
      <c r="L230" s="27"/>
    </row>
    <row r="231" spans="1:12" x14ac:dyDescent="0.2">
      <c r="A231" s="20">
        <v>7</v>
      </c>
      <c r="B231" s="97" t="s">
        <v>302</v>
      </c>
      <c r="C231" s="98"/>
      <c r="D231" s="98"/>
      <c r="E231" s="99"/>
      <c r="F231" s="28">
        <v>430000</v>
      </c>
      <c r="G231" s="36">
        <f>SUM(H231:L231)</f>
        <v>0</v>
      </c>
      <c r="H231" s="22">
        <f>SUM(H232:H235)</f>
        <v>0</v>
      </c>
      <c r="I231" s="22">
        <f>SUM(I232:I235)</f>
        <v>0</v>
      </c>
      <c r="J231" s="22">
        <f>SUM(J232:J235)</f>
        <v>0</v>
      </c>
      <c r="K231" s="22">
        <f>SUM(K232:K235)</f>
        <v>0</v>
      </c>
      <c r="L231" s="22">
        <f>SUM(L232:L235)</f>
        <v>0</v>
      </c>
    </row>
    <row r="232" spans="1:12" x14ac:dyDescent="0.2">
      <c r="A232" s="60"/>
      <c r="B232" s="30" t="s">
        <v>81</v>
      </c>
      <c r="C232" s="85" t="s">
        <v>303</v>
      </c>
      <c r="D232" s="86"/>
      <c r="E232" s="87"/>
      <c r="F232" s="28">
        <v>431100</v>
      </c>
      <c r="G232" s="38">
        <f>SUM(H232:L232)</f>
        <v>0</v>
      </c>
      <c r="H232" s="27"/>
      <c r="I232" s="27"/>
      <c r="J232" s="27"/>
      <c r="K232" s="27"/>
      <c r="L232" s="27"/>
    </row>
    <row r="233" spans="1:12" x14ac:dyDescent="0.2">
      <c r="A233" s="40"/>
      <c r="B233" s="30" t="s">
        <v>141</v>
      </c>
      <c r="C233" s="85" t="s">
        <v>304</v>
      </c>
      <c r="D233" s="86"/>
      <c r="E233" s="87"/>
      <c r="F233" s="28">
        <v>431200</v>
      </c>
      <c r="G233" s="38">
        <f>SUM(H233:L233)</f>
        <v>0</v>
      </c>
      <c r="H233" s="27"/>
      <c r="I233" s="27"/>
      <c r="J233" s="27"/>
      <c r="K233" s="27"/>
      <c r="L233" s="27"/>
    </row>
    <row r="234" spans="1:12" x14ac:dyDescent="0.2">
      <c r="A234" s="40"/>
      <c r="B234" s="30" t="s">
        <v>142</v>
      </c>
      <c r="C234" s="85" t="s">
        <v>306</v>
      </c>
      <c r="D234" s="86"/>
      <c r="E234" s="87"/>
      <c r="F234" s="28">
        <v>431300</v>
      </c>
      <c r="G234" s="38">
        <f>SUM(H234:L234)</f>
        <v>0</v>
      </c>
      <c r="H234" s="27"/>
      <c r="I234" s="27"/>
      <c r="J234" s="27"/>
      <c r="K234" s="27"/>
      <c r="L234" s="27"/>
    </row>
    <row r="235" spans="1:12" x14ac:dyDescent="0.2">
      <c r="A235" s="40"/>
      <c r="B235" s="30" t="s">
        <v>143</v>
      </c>
      <c r="C235" s="85" t="s">
        <v>305</v>
      </c>
      <c r="D235" s="86"/>
      <c r="E235" s="87"/>
      <c r="F235" s="28">
        <v>435100</v>
      </c>
      <c r="G235" s="38">
        <f>SUM(H235:L235)</f>
        <v>0</v>
      </c>
      <c r="H235" s="27"/>
      <c r="I235" s="27"/>
      <c r="J235" s="27"/>
      <c r="K235" s="27"/>
      <c r="L235" s="27"/>
    </row>
    <row r="236" spans="1:12" x14ac:dyDescent="0.2">
      <c r="A236" s="20">
        <v>8</v>
      </c>
      <c r="B236" s="97" t="s">
        <v>311</v>
      </c>
      <c r="C236" s="98"/>
      <c r="D236" s="98"/>
      <c r="E236" s="99"/>
      <c r="F236" s="28">
        <v>440000</v>
      </c>
      <c r="G236" s="36">
        <f t="shared" ref="G236:G248" si="9">SUM(H236:L236)</f>
        <v>0</v>
      </c>
      <c r="H236" s="22">
        <f>SUM(H237:H238)</f>
        <v>0</v>
      </c>
      <c r="I236" s="22">
        <f>SUM(I237:I238)</f>
        <v>0</v>
      </c>
      <c r="J236" s="22">
        <f>SUM(J237:J238)</f>
        <v>0</v>
      </c>
      <c r="K236" s="22">
        <f>SUM(K237:K238)</f>
        <v>0</v>
      </c>
      <c r="L236" s="22">
        <f>SUM(L237:L238)</f>
        <v>0</v>
      </c>
    </row>
    <row r="237" spans="1:12" x14ac:dyDescent="0.2">
      <c r="A237" s="61"/>
      <c r="B237" s="30" t="s">
        <v>144</v>
      </c>
      <c r="C237" s="85" t="s">
        <v>312</v>
      </c>
      <c r="D237" s="86"/>
      <c r="E237" s="87"/>
      <c r="F237" s="28">
        <v>441000</v>
      </c>
      <c r="G237" s="38">
        <f t="shared" si="9"/>
        <v>0</v>
      </c>
      <c r="H237" s="27"/>
      <c r="I237" s="27"/>
      <c r="J237" s="27"/>
      <c r="K237" s="27"/>
      <c r="L237" s="27"/>
    </row>
    <row r="238" spans="1:12" x14ac:dyDescent="0.2">
      <c r="A238" s="40"/>
      <c r="B238" s="30" t="s">
        <v>145</v>
      </c>
      <c r="C238" s="85" t="s">
        <v>313</v>
      </c>
      <c r="D238" s="86"/>
      <c r="E238" s="87"/>
      <c r="F238" s="28">
        <v>442000</v>
      </c>
      <c r="G238" s="38">
        <f t="shared" si="9"/>
        <v>0</v>
      </c>
      <c r="H238" s="27"/>
      <c r="I238" s="27"/>
      <c r="J238" s="27"/>
      <c r="K238" s="27"/>
      <c r="L238" s="27"/>
    </row>
    <row r="239" spans="1:12" x14ac:dyDescent="0.2">
      <c r="A239" s="20">
        <v>9</v>
      </c>
      <c r="B239" s="97" t="s">
        <v>307</v>
      </c>
      <c r="C239" s="98"/>
      <c r="D239" s="98"/>
      <c r="E239" s="99"/>
      <c r="F239" s="28">
        <v>465100</v>
      </c>
      <c r="G239" s="36">
        <f t="shared" si="9"/>
        <v>0</v>
      </c>
      <c r="H239" s="36">
        <f>SUM(H240)</f>
        <v>0</v>
      </c>
      <c r="I239" s="36">
        <f>SUM(I240)</f>
        <v>0</v>
      </c>
      <c r="J239" s="36">
        <f>SUM(J240)</f>
        <v>0</v>
      </c>
      <c r="K239" s="36">
        <f>SUM(K240)</f>
        <v>0</v>
      </c>
      <c r="L239" s="36">
        <f>SUM(L240)</f>
        <v>0</v>
      </c>
    </row>
    <row r="240" spans="1:12" x14ac:dyDescent="0.2">
      <c r="A240" s="40"/>
      <c r="B240" s="30" t="s">
        <v>146</v>
      </c>
      <c r="C240" s="85" t="s">
        <v>308</v>
      </c>
      <c r="D240" s="86"/>
      <c r="E240" s="87"/>
      <c r="F240" s="28">
        <v>465112</v>
      </c>
      <c r="G240" s="38">
        <f t="shared" si="9"/>
        <v>0</v>
      </c>
      <c r="H240" s="27"/>
      <c r="I240" s="27"/>
      <c r="J240" s="27">
        <v>0</v>
      </c>
      <c r="K240" s="27"/>
      <c r="L240" s="27"/>
    </row>
    <row r="241" spans="1:18" x14ac:dyDescent="0.2">
      <c r="A241" s="40">
        <v>10</v>
      </c>
      <c r="B241" s="82" t="s">
        <v>309</v>
      </c>
      <c r="C241" s="83"/>
      <c r="D241" s="83"/>
      <c r="E241" s="84"/>
      <c r="F241" s="28">
        <v>482000</v>
      </c>
      <c r="G241" s="36">
        <f t="shared" si="9"/>
        <v>851643</v>
      </c>
      <c r="H241" s="36">
        <f>SUM(H242:H244)</f>
        <v>0</v>
      </c>
      <c r="I241" s="36">
        <f>SUM(I242:I244)</f>
        <v>0</v>
      </c>
      <c r="J241" s="36">
        <f>SUM(J242:J244)</f>
        <v>160000</v>
      </c>
      <c r="K241" s="36">
        <f>SUM(K242:K244)</f>
        <v>0</v>
      </c>
      <c r="L241" s="36">
        <f>SUM(L242:L244)</f>
        <v>691643</v>
      </c>
    </row>
    <row r="242" spans="1:18" x14ac:dyDescent="0.2">
      <c r="A242" s="61"/>
      <c r="B242" s="30" t="s">
        <v>147</v>
      </c>
      <c r="C242" s="85" t="s">
        <v>172</v>
      </c>
      <c r="D242" s="86"/>
      <c r="E242" s="87"/>
      <c r="F242" s="28">
        <v>482100</v>
      </c>
      <c r="G242" s="38">
        <f t="shared" si="9"/>
        <v>826643</v>
      </c>
      <c r="H242" s="27"/>
      <c r="I242" s="27"/>
      <c r="J242" s="27">
        <v>160000</v>
      </c>
      <c r="K242" s="27"/>
      <c r="L242" s="27">
        <v>666643</v>
      </c>
    </row>
    <row r="243" spans="1:18" x14ac:dyDescent="0.2">
      <c r="A243" s="40"/>
      <c r="B243" s="30" t="s">
        <v>148</v>
      </c>
      <c r="C243" s="85" t="s">
        <v>229</v>
      </c>
      <c r="D243" s="86"/>
      <c r="E243" s="87"/>
      <c r="F243" s="28">
        <v>482200</v>
      </c>
      <c r="G243" s="38">
        <f t="shared" si="9"/>
        <v>25000</v>
      </c>
      <c r="H243" s="25"/>
      <c r="I243" s="27"/>
      <c r="J243" s="27"/>
      <c r="K243" s="27"/>
      <c r="L243" s="27">
        <v>25000</v>
      </c>
    </row>
    <row r="244" spans="1:18" x14ac:dyDescent="0.2">
      <c r="A244" s="40"/>
      <c r="B244" s="30" t="s">
        <v>149</v>
      </c>
      <c r="C244" s="85" t="s">
        <v>310</v>
      </c>
      <c r="D244" s="86"/>
      <c r="E244" s="87"/>
      <c r="F244" s="28">
        <v>482300</v>
      </c>
      <c r="G244" s="38">
        <f t="shared" si="9"/>
        <v>0</v>
      </c>
      <c r="H244" s="27"/>
      <c r="I244" s="27"/>
      <c r="J244" s="27"/>
      <c r="K244" s="27"/>
      <c r="L244" s="27"/>
    </row>
    <row r="245" spans="1:18" x14ac:dyDescent="0.2">
      <c r="A245" s="54">
        <v>11</v>
      </c>
      <c r="B245" s="82" t="s">
        <v>67</v>
      </c>
      <c r="C245" s="83"/>
      <c r="D245" s="83"/>
      <c r="E245" s="84"/>
      <c r="F245" s="28">
        <v>483100</v>
      </c>
      <c r="G245" s="36">
        <f t="shared" si="9"/>
        <v>500000</v>
      </c>
      <c r="H245" s="36">
        <f>H246</f>
        <v>0</v>
      </c>
      <c r="I245" s="36">
        <f>I246</f>
        <v>0</v>
      </c>
      <c r="J245" s="36">
        <f>J246</f>
        <v>0</v>
      </c>
      <c r="K245" s="36">
        <f>K246</f>
        <v>0</v>
      </c>
      <c r="L245" s="36">
        <f>L246</f>
        <v>500000</v>
      </c>
    </row>
    <row r="246" spans="1:18" x14ac:dyDescent="0.2">
      <c r="A246" s="40"/>
      <c r="B246" s="32" t="s">
        <v>150</v>
      </c>
      <c r="C246" s="91" t="s">
        <v>230</v>
      </c>
      <c r="D246" s="91"/>
      <c r="E246" s="91"/>
      <c r="F246" s="28">
        <v>483111</v>
      </c>
      <c r="G246" s="38">
        <f t="shared" si="9"/>
        <v>500000</v>
      </c>
      <c r="H246" s="27"/>
      <c r="I246" s="27"/>
      <c r="J246" s="27"/>
      <c r="K246" s="27"/>
      <c r="L246" s="27">
        <v>500000</v>
      </c>
    </row>
    <row r="247" spans="1:18" x14ac:dyDescent="0.2">
      <c r="A247" s="40">
        <v>12</v>
      </c>
      <c r="B247" s="82" t="s">
        <v>449</v>
      </c>
      <c r="C247" s="83"/>
      <c r="D247" s="83"/>
      <c r="E247" s="84"/>
      <c r="F247" s="28">
        <v>485100</v>
      </c>
      <c r="G247" s="36">
        <f t="shared" si="9"/>
        <v>0</v>
      </c>
      <c r="H247" s="36">
        <f>SUM(H248)</f>
        <v>0</v>
      </c>
      <c r="I247" s="36">
        <f>SUM(I248)</f>
        <v>0</v>
      </c>
      <c r="J247" s="36">
        <f>SUM(J248)</f>
        <v>0</v>
      </c>
      <c r="K247" s="36">
        <f>SUM(K248)</f>
        <v>0</v>
      </c>
      <c r="L247" s="36">
        <f>SUM(L248)</f>
        <v>0</v>
      </c>
    </row>
    <row r="248" spans="1:18" x14ac:dyDescent="0.2">
      <c r="A248" s="61"/>
      <c r="B248" s="30" t="s">
        <v>151</v>
      </c>
      <c r="C248" s="85" t="s">
        <v>450</v>
      </c>
      <c r="D248" s="86"/>
      <c r="E248" s="87"/>
      <c r="F248" s="28">
        <v>485110</v>
      </c>
      <c r="G248" s="38">
        <f t="shared" si="9"/>
        <v>0</v>
      </c>
      <c r="H248" s="27"/>
      <c r="I248" s="27"/>
      <c r="J248" s="27"/>
      <c r="K248" s="27"/>
      <c r="L248" s="27"/>
    </row>
    <row r="249" spans="1:18" x14ac:dyDescent="0.2">
      <c r="A249" s="116" t="s">
        <v>285</v>
      </c>
      <c r="B249" s="117"/>
      <c r="C249" s="117"/>
      <c r="D249" s="117"/>
      <c r="E249" s="118"/>
      <c r="F249" s="75">
        <v>400000</v>
      </c>
      <c r="G249" s="76">
        <f>SUM(H249:L249)</f>
        <v>2996394606</v>
      </c>
      <c r="H249" s="76">
        <f>SUM(H56+H62+H80+H83+H75+H77+H87+H90+H231+H236+H239+H241+H245+H247)</f>
        <v>1000000</v>
      </c>
      <c r="I249" s="76">
        <f>SUM(I56+I62+I80+I83+I75+I77+I87+I90+I231+I236+I239+I241+I245+I247)</f>
        <v>0</v>
      </c>
      <c r="J249" s="36">
        <f>SUM(J56+J62+J80+J83+J75+J77+J87+J90+J231+J236+J239+J241+J245+J247)</f>
        <v>2981216830</v>
      </c>
      <c r="K249" s="76">
        <f>SUM(K56+K62+K80+K83+K75+K77+K87+K90+K231+K236+K239+K241+K245+K247)</f>
        <v>0</v>
      </c>
      <c r="L249" s="36">
        <f>SUM(L56+L62+L80+L83+L75+L77+L87+L90+L231+L236+L239+L241+L245+L247)</f>
        <v>14177776</v>
      </c>
    </row>
    <row r="250" spans="1:18" x14ac:dyDescent="0.2">
      <c r="A250" s="119" t="s">
        <v>174</v>
      </c>
      <c r="B250" s="120"/>
      <c r="C250" s="120"/>
      <c r="D250" s="120"/>
      <c r="E250" s="121"/>
      <c r="F250" s="28">
        <v>500000</v>
      </c>
      <c r="G250" s="36">
        <f>SUM(H250:L250)</f>
        <v>33088864</v>
      </c>
      <c r="H250" s="36">
        <f>SUM(H251)</f>
        <v>4953144</v>
      </c>
      <c r="I250" s="36">
        <f>SUM(I251)</f>
        <v>0</v>
      </c>
      <c r="J250" s="36">
        <f>SUM(J251)</f>
        <v>0</v>
      </c>
      <c r="K250" s="36">
        <f>SUM(K251)</f>
        <v>24765720</v>
      </c>
      <c r="L250" s="36">
        <f>SUM(L251)</f>
        <v>3370000</v>
      </c>
    </row>
    <row r="251" spans="1:18" x14ac:dyDescent="0.2">
      <c r="A251" s="62" t="s">
        <v>50</v>
      </c>
      <c r="B251" s="82" t="s">
        <v>51</v>
      </c>
      <c r="C251" s="83"/>
      <c r="D251" s="83"/>
      <c r="E251" s="84"/>
      <c r="F251" s="28">
        <v>510000</v>
      </c>
      <c r="G251" s="36">
        <f t="shared" ref="G251:G274" si="10">SUM(H251:L251)</f>
        <v>33088864</v>
      </c>
      <c r="H251" s="36">
        <f>H252+H256</f>
        <v>4953144</v>
      </c>
      <c r="I251" s="36">
        <f>I252+I256</f>
        <v>0</v>
      </c>
      <c r="J251" s="36">
        <f>J252+J256</f>
        <v>0</v>
      </c>
      <c r="K251" s="36">
        <f>K252+K256</f>
        <v>24765720</v>
      </c>
      <c r="L251" s="36">
        <f>L252+L256</f>
        <v>3370000</v>
      </c>
    </row>
    <row r="252" spans="1:18" x14ac:dyDescent="0.2">
      <c r="A252" s="63"/>
      <c r="B252" s="62" t="s">
        <v>3</v>
      </c>
      <c r="C252" s="80" t="s">
        <v>173</v>
      </c>
      <c r="D252" s="88"/>
      <c r="E252" s="81"/>
      <c r="F252" s="28">
        <v>511000</v>
      </c>
      <c r="G252" s="36">
        <f t="shared" si="10"/>
        <v>2340000</v>
      </c>
      <c r="H252" s="22">
        <f>SUM(H254:H255)</f>
        <v>0</v>
      </c>
      <c r="I252" s="22">
        <f>SUM(I254:I255)</f>
        <v>0</v>
      </c>
      <c r="J252" s="22">
        <f>SUM(J254:J255)</f>
        <v>0</v>
      </c>
      <c r="K252" s="22">
        <f>SUM(K254:K255)</f>
        <v>0</v>
      </c>
      <c r="L252" s="22">
        <f>SUM(L253:L255)</f>
        <v>2340000</v>
      </c>
      <c r="M252" s="64"/>
    </row>
    <row r="253" spans="1:18" x14ac:dyDescent="0.2">
      <c r="A253" s="63"/>
      <c r="B253" s="65"/>
      <c r="C253" s="52" t="s">
        <v>331</v>
      </c>
      <c r="D253" s="89" t="s">
        <v>451</v>
      </c>
      <c r="E253" s="90"/>
      <c r="F253" s="28">
        <v>511226</v>
      </c>
      <c r="G253" s="38">
        <f t="shared" si="10"/>
        <v>0</v>
      </c>
      <c r="H253" s="22"/>
      <c r="I253" s="22"/>
      <c r="J253" s="22"/>
      <c r="K253" s="22"/>
      <c r="L253" s="27">
        <v>0</v>
      </c>
      <c r="M253" s="64"/>
    </row>
    <row r="254" spans="1:18" x14ac:dyDescent="0.2">
      <c r="A254" s="63"/>
      <c r="B254" s="65"/>
      <c r="C254" s="52" t="s">
        <v>332</v>
      </c>
      <c r="D254" s="89" t="s">
        <v>329</v>
      </c>
      <c r="E254" s="90"/>
      <c r="F254" s="28">
        <v>511322</v>
      </c>
      <c r="G254" s="38">
        <f t="shared" si="10"/>
        <v>0</v>
      </c>
      <c r="H254" s="27"/>
      <c r="I254" s="25"/>
      <c r="J254" s="25"/>
      <c r="K254" s="38"/>
      <c r="L254" s="27"/>
    </row>
    <row r="255" spans="1:18" x14ac:dyDescent="0.2">
      <c r="A255" s="63"/>
      <c r="B255" s="65"/>
      <c r="C255" s="52" t="s">
        <v>342</v>
      </c>
      <c r="D255" s="89" t="s">
        <v>87</v>
      </c>
      <c r="E255" s="90"/>
      <c r="F255" s="28">
        <v>511451</v>
      </c>
      <c r="G255" s="38">
        <f t="shared" si="10"/>
        <v>2340000</v>
      </c>
      <c r="H255" s="27"/>
      <c r="I255" s="25"/>
      <c r="J255" s="25"/>
      <c r="K255" s="38"/>
      <c r="L255" s="27">
        <v>2340000</v>
      </c>
      <c r="R255" s="9"/>
    </row>
    <row r="256" spans="1:18" x14ac:dyDescent="0.2">
      <c r="A256" s="63"/>
      <c r="B256" s="62" t="s">
        <v>5</v>
      </c>
      <c r="C256" s="80" t="s">
        <v>452</v>
      </c>
      <c r="D256" s="88"/>
      <c r="E256" s="81"/>
      <c r="F256" s="28">
        <v>512000</v>
      </c>
      <c r="G256" s="22">
        <f t="shared" ref="G256:L256" si="11">G257+G259+G265+G268+G270+G272</f>
        <v>30748864</v>
      </c>
      <c r="H256" s="22">
        <f t="shared" si="11"/>
        <v>4953144</v>
      </c>
      <c r="I256" s="22">
        <f t="shared" si="11"/>
        <v>0</v>
      </c>
      <c r="J256" s="22">
        <f t="shared" si="11"/>
        <v>0</v>
      </c>
      <c r="K256" s="22">
        <f t="shared" si="11"/>
        <v>24765720</v>
      </c>
      <c r="L256" s="22">
        <f t="shared" si="11"/>
        <v>1030000</v>
      </c>
    </row>
    <row r="257" spans="1:12" x14ac:dyDescent="0.2">
      <c r="A257" s="63"/>
      <c r="B257" s="62"/>
      <c r="C257" s="57" t="s">
        <v>6</v>
      </c>
      <c r="D257" s="80" t="s">
        <v>324</v>
      </c>
      <c r="E257" s="81"/>
      <c r="F257" s="28">
        <v>512100</v>
      </c>
      <c r="G257" s="36">
        <f t="shared" si="10"/>
        <v>0</v>
      </c>
      <c r="H257" s="22">
        <f>SUM(H258)</f>
        <v>0</v>
      </c>
      <c r="I257" s="22">
        <f>SUM(I258)</f>
        <v>0</v>
      </c>
      <c r="J257" s="22">
        <f>SUM(J258)</f>
        <v>0</v>
      </c>
      <c r="K257" s="22">
        <f>SUM(K258)</f>
        <v>0</v>
      </c>
      <c r="L257" s="22">
        <f>SUM(L258)</f>
        <v>0</v>
      </c>
    </row>
    <row r="258" spans="1:12" x14ac:dyDescent="0.2">
      <c r="A258" s="63"/>
      <c r="B258" s="62"/>
      <c r="C258" s="62"/>
      <c r="D258" s="52" t="s">
        <v>323</v>
      </c>
      <c r="E258" s="66" t="s">
        <v>104</v>
      </c>
      <c r="F258" s="28">
        <v>512111</v>
      </c>
      <c r="G258" s="38">
        <f t="shared" si="10"/>
        <v>0</v>
      </c>
      <c r="H258" s="22"/>
      <c r="I258" s="22"/>
      <c r="J258" s="22"/>
      <c r="K258" s="27"/>
      <c r="L258" s="27"/>
    </row>
    <row r="259" spans="1:12" x14ac:dyDescent="0.2">
      <c r="A259" s="63"/>
      <c r="B259" s="62"/>
      <c r="C259" s="57" t="s">
        <v>7</v>
      </c>
      <c r="D259" s="80" t="s">
        <v>88</v>
      </c>
      <c r="E259" s="81"/>
      <c r="F259" s="28">
        <v>512200</v>
      </c>
      <c r="G259" s="36">
        <f t="shared" si="10"/>
        <v>1030000</v>
      </c>
      <c r="H259" s="22">
        <f>SUM(H260:H264)</f>
        <v>0</v>
      </c>
      <c r="I259" s="22">
        <f>SUM(I260:I264)</f>
        <v>0</v>
      </c>
      <c r="J259" s="22">
        <f>SUM(J260:J264)</f>
        <v>0</v>
      </c>
      <c r="K259" s="22">
        <f>SUM(K260:K264)</f>
        <v>0</v>
      </c>
      <c r="L259" s="22">
        <f>SUM(L260:L264)</f>
        <v>1030000</v>
      </c>
    </row>
    <row r="260" spans="1:12" x14ac:dyDescent="0.2">
      <c r="A260" s="63"/>
      <c r="B260" s="62"/>
      <c r="C260" s="62"/>
      <c r="D260" s="52" t="s">
        <v>340</v>
      </c>
      <c r="E260" s="66" t="s">
        <v>108</v>
      </c>
      <c r="F260" s="28">
        <v>512211</v>
      </c>
      <c r="G260" s="38">
        <f t="shared" si="10"/>
        <v>360000</v>
      </c>
      <c r="H260" s="22"/>
      <c r="I260" s="22"/>
      <c r="J260" s="22"/>
      <c r="K260" s="22"/>
      <c r="L260" s="27">
        <v>360000</v>
      </c>
    </row>
    <row r="261" spans="1:12" x14ac:dyDescent="0.2">
      <c r="A261" s="63"/>
      <c r="B261" s="65"/>
      <c r="C261" s="65"/>
      <c r="D261" s="52" t="s">
        <v>292</v>
      </c>
      <c r="E261" s="66" t="s">
        <v>118</v>
      </c>
      <c r="F261" s="28">
        <v>512220</v>
      </c>
      <c r="G261" s="38">
        <f t="shared" si="10"/>
        <v>430000</v>
      </c>
      <c r="H261" s="27"/>
      <c r="I261" s="25"/>
      <c r="J261" s="25"/>
      <c r="K261" s="38"/>
      <c r="L261" s="27">
        <v>430000</v>
      </c>
    </row>
    <row r="262" spans="1:12" x14ac:dyDescent="0.2">
      <c r="A262" s="63"/>
      <c r="B262" s="65"/>
      <c r="C262" s="65"/>
      <c r="D262" s="52" t="s">
        <v>341</v>
      </c>
      <c r="E262" s="66" t="s">
        <v>400</v>
      </c>
      <c r="F262" s="28">
        <v>512222</v>
      </c>
      <c r="G262" s="38">
        <f t="shared" si="10"/>
        <v>0</v>
      </c>
      <c r="H262" s="27"/>
      <c r="I262" s="25"/>
      <c r="J262" s="25"/>
      <c r="K262" s="38"/>
      <c r="L262" s="27"/>
    </row>
    <row r="263" spans="1:12" x14ac:dyDescent="0.2">
      <c r="A263" s="63"/>
      <c r="B263" s="65"/>
      <c r="C263" s="65"/>
      <c r="D263" s="52" t="s">
        <v>367</v>
      </c>
      <c r="E263" s="66" t="s">
        <v>362</v>
      </c>
      <c r="F263" s="28">
        <v>512232</v>
      </c>
      <c r="G263" s="38">
        <f t="shared" si="10"/>
        <v>0</v>
      </c>
      <c r="H263" s="27"/>
      <c r="I263" s="25"/>
      <c r="J263" s="25"/>
      <c r="K263" s="38"/>
      <c r="L263" s="27"/>
    </row>
    <row r="264" spans="1:12" x14ac:dyDescent="0.2">
      <c r="A264" s="63"/>
      <c r="B264" s="65"/>
      <c r="C264" s="65"/>
      <c r="D264" s="52" t="s">
        <v>399</v>
      </c>
      <c r="E264" s="66" t="s">
        <v>330</v>
      </c>
      <c r="F264" s="28">
        <v>512251</v>
      </c>
      <c r="G264" s="38">
        <f t="shared" si="10"/>
        <v>240000</v>
      </c>
      <c r="H264" s="27"/>
      <c r="I264" s="25"/>
      <c r="J264" s="25"/>
      <c r="K264" s="38"/>
      <c r="L264" s="27">
        <v>240000</v>
      </c>
    </row>
    <row r="265" spans="1:12" x14ac:dyDescent="0.2">
      <c r="A265" s="67"/>
      <c r="B265" s="62"/>
      <c r="C265" s="57" t="s">
        <v>8</v>
      </c>
      <c r="D265" s="80" t="s">
        <v>89</v>
      </c>
      <c r="E265" s="81"/>
      <c r="F265" s="28">
        <v>512500</v>
      </c>
      <c r="G265" s="36">
        <f>SUM(H265:L265)</f>
        <v>29718864</v>
      </c>
      <c r="H265" s="22">
        <f>SUM(H266+H267)</f>
        <v>4953144</v>
      </c>
      <c r="I265" s="22">
        <f>SUM(I266+I267)</f>
        <v>0</v>
      </c>
      <c r="J265" s="22">
        <f>SUM(J266+J267)</f>
        <v>0</v>
      </c>
      <c r="K265" s="22">
        <f>SUM(K266+K267)</f>
        <v>24765720</v>
      </c>
      <c r="L265" s="22">
        <f>SUM(L266+L267)</f>
        <v>0</v>
      </c>
    </row>
    <row r="266" spans="1:12" x14ac:dyDescent="0.2">
      <c r="A266" s="67"/>
      <c r="B266" s="62"/>
      <c r="C266" s="62"/>
      <c r="D266" s="52" t="s">
        <v>319</v>
      </c>
      <c r="E266" s="68" t="s">
        <v>89</v>
      </c>
      <c r="F266" s="28">
        <v>512511</v>
      </c>
      <c r="G266" s="38">
        <f t="shared" si="10"/>
        <v>29718864</v>
      </c>
      <c r="H266" s="27">
        <v>4953144</v>
      </c>
      <c r="I266" s="25"/>
      <c r="J266" s="25"/>
      <c r="K266" s="38">
        <v>24765720</v>
      </c>
      <c r="L266" s="27"/>
    </row>
    <row r="267" spans="1:12" x14ac:dyDescent="0.2">
      <c r="A267" s="67"/>
      <c r="B267" s="62"/>
      <c r="C267" s="62"/>
      <c r="D267" s="52" t="s">
        <v>346</v>
      </c>
      <c r="E267" s="68" t="s">
        <v>347</v>
      </c>
      <c r="F267" s="28">
        <v>512521</v>
      </c>
      <c r="G267" s="38">
        <f t="shared" si="10"/>
        <v>0</v>
      </c>
      <c r="H267" s="69"/>
      <c r="I267" s="25"/>
      <c r="J267" s="25"/>
      <c r="K267" s="38"/>
      <c r="L267" s="27"/>
    </row>
    <row r="268" spans="1:12" x14ac:dyDescent="0.2">
      <c r="A268" s="67"/>
      <c r="B268" s="62"/>
      <c r="C268" s="57" t="s">
        <v>9</v>
      </c>
      <c r="D268" s="80" t="s">
        <v>344</v>
      </c>
      <c r="E268" s="81"/>
      <c r="F268" s="28">
        <v>512800</v>
      </c>
      <c r="G268" s="36">
        <f t="shared" si="10"/>
        <v>0</v>
      </c>
      <c r="H268" s="27">
        <f>SUM(H269)</f>
        <v>0</v>
      </c>
      <c r="I268" s="27">
        <f>SUM(I269)</f>
        <v>0</v>
      </c>
      <c r="J268" s="27">
        <f>SUM(J269)</f>
        <v>0</v>
      </c>
      <c r="K268" s="27">
        <f>SUM(K269)</f>
        <v>0</v>
      </c>
      <c r="L268" s="22">
        <f>SUM(L269)</f>
        <v>0</v>
      </c>
    </row>
    <row r="269" spans="1:12" x14ac:dyDescent="0.2">
      <c r="A269" s="67"/>
      <c r="B269" s="62"/>
      <c r="C269" s="62"/>
      <c r="D269" s="52" t="s">
        <v>320</v>
      </c>
      <c r="E269" s="68" t="s">
        <v>344</v>
      </c>
      <c r="F269" s="28">
        <v>512811</v>
      </c>
      <c r="G269" s="38">
        <f t="shared" si="10"/>
        <v>0</v>
      </c>
      <c r="H269" s="27"/>
      <c r="I269" s="25"/>
      <c r="J269" s="25"/>
      <c r="K269" s="38"/>
      <c r="L269" s="27"/>
    </row>
    <row r="270" spans="1:12" x14ac:dyDescent="0.2">
      <c r="A270" s="67"/>
      <c r="B270" s="62"/>
      <c r="C270" s="57" t="s">
        <v>20</v>
      </c>
      <c r="D270" s="80" t="s">
        <v>321</v>
      </c>
      <c r="E270" s="81"/>
      <c r="F270" s="28">
        <v>512900</v>
      </c>
      <c r="G270" s="36">
        <f t="shared" si="10"/>
        <v>0</v>
      </c>
      <c r="H270" s="22">
        <f>SUM(H271)</f>
        <v>0</v>
      </c>
      <c r="I270" s="22">
        <f>SUM(I271)</f>
        <v>0</v>
      </c>
      <c r="J270" s="22">
        <f>SUM(J271)</f>
        <v>0</v>
      </c>
      <c r="K270" s="22">
        <f>SUM(K271)</f>
        <v>0</v>
      </c>
      <c r="L270" s="22">
        <f>SUM(L271)</f>
        <v>0</v>
      </c>
    </row>
    <row r="271" spans="1:12" x14ac:dyDescent="0.2">
      <c r="A271" s="67"/>
      <c r="B271" s="62"/>
      <c r="C271" s="62"/>
      <c r="D271" s="52" t="s">
        <v>322</v>
      </c>
      <c r="E271" s="68" t="s">
        <v>358</v>
      </c>
      <c r="F271" s="28">
        <v>512921</v>
      </c>
      <c r="G271" s="38">
        <f t="shared" si="10"/>
        <v>0</v>
      </c>
      <c r="H271" s="22"/>
      <c r="I271" s="21"/>
      <c r="J271" s="25"/>
      <c r="K271" s="36"/>
      <c r="L271" s="27"/>
    </row>
    <row r="272" spans="1:12" x14ac:dyDescent="0.2">
      <c r="A272" s="67"/>
      <c r="B272" s="70"/>
      <c r="C272" s="57" t="s">
        <v>21</v>
      </c>
      <c r="D272" s="80" t="s">
        <v>301</v>
      </c>
      <c r="E272" s="81"/>
      <c r="F272" s="28">
        <v>513100</v>
      </c>
      <c r="G272" s="36">
        <f t="shared" si="10"/>
        <v>0</v>
      </c>
      <c r="H272" s="22">
        <f>SUM(H273)</f>
        <v>0</v>
      </c>
      <c r="I272" s="22">
        <f>SUM(I273)</f>
        <v>0</v>
      </c>
      <c r="J272" s="22">
        <f>SUM(J273)</f>
        <v>0</v>
      </c>
      <c r="K272" s="22">
        <f>SUM(K273)</f>
        <v>0</v>
      </c>
      <c r="L272" s="22">
        <f>SUM(L273)</f>
        <v>0</v>
      </c>
    </row>
    <row r="273" spans="1:13" x14ac:dyDescent="0.2">
      <c r="A273" s="71"/>
      <c r="B273" s="62"/>
      <c r="C273" s="62"/>
      <c r="D273" s="52" t="s">
        <v>343</v>
      </c>
      <c r="E273" s="68" t="s">
        <v>301</v>
      </c>
      <c r="F273" s="28">
        <v>513111</v>
      </c>
      <c r="G273" s="38">
        <f t="shared" si="10"/>
        <v>0</v>
      </c>
      <c r="H273" s="22"/>
      <c r="I273" s="21"/>
      <c r="J273" s="21"/>
      <c r="K273" s="36"/>
      <c r="L273" s="27"/>
    </row>
    <row r="274" spans="1:13" x14ac:dyDescent="0.2">
      <c r="A274" s="112" t="s">
        <v>52</v>
      </c>
      <c r="B274" s="113"/>
      <c r="C274" s="114"/>
      <c r="D274" s="114"/>
      <c r="E274" s="115"/>
      <c r="F274" s="75"/>
      <c r="G274" s="76">
        <f t="shared" si="10"/>
        <v>3029483470</v>
      </c>
      <c r="H274" s="77">
        <f>H249+H250</f>
        <v>5953144</v>
      </c>
      <c r="I274" s="77">
        <f>I249+I250</f>
        <v>0</v>
      </c>
      <c r="J274" s="22">
        <f>J249+J250</f>
        <v>2981216830</v>
      </c>
      <c r="K274" s="77">
        <f>K249+K250</f>
        <v>24765720</v>
      </c>
      <c r="L274" s="22">
        <f>L249+L250</f>
        <v>17547776</v>
      </c>
    </row>
    <row r="275" spans="1:13" x14ac:dyDescent="0.2">
      <c r="M275" s="11"/>
    </row>
    <row r="278" spans="1:13" x14ac:dyDescent="0.2">
      <c r="J278" s="3"/>
      <c r="K278" s="3"/>
    </row>
    <row r="279" spans="1:13" x14ac:dyDescent="0.2">
      <c r="J279" s="3"/>
      <c r="K279" s="3"/>
    </row>
    <row r="280" spans="1:13" x14ac:dyDescent="0.2">
      <c r="J280" s="142" t="s">
        <v>56</v>
      </c>
      <c r="K280" s="142"/>
      <c r="L280" s="142"/>
    </row>
    <row r="281" spans="1:13" x14ac:dyDescent="0.2">
      <c r="A281" s="10" t="s">
        <v>453</v>
      </c>
    </row>
    <row r="282" spans="1:13" s="3" customFormat="1" x14ac:dyDescent="0.2">
      <c r="F282" s="72"/>
      <c r="J282" s="73"/>
      <c r="K282" s="73"/>
      <c r="L282" s="74"/>
    </row>
  </sheetData>
  <mergeCells count="247">
    <mergeCell ref="D155:E155"/>
    <mergeCell ref="C156:E156"/>
    <mergeCell ref="D186:E186"/>
    <mergeCell ref="D187:E187"/>
    <mergeCell ref="D164:E164"/>
    <mergeCell ref="D165:E165"/>
    <mergeCell ref="C166:E166"/>
    <mergeCell ref="B170:E170"/>
    <mergeCell ref="C171:E171"/>
    <mergeCell ref="D175:E175"/>
    <mergeCell ref="C59:E59"/>
    <mergeCell ref="A53:E53"/>
    <mergeCell ref="C66:E66"/>
    <mergeCell ref="B62:E62"/>
    <mergeCell ref="D95:E95"/>
    <mergeCell ref="D148:E148"/>
    <mergeCell ref="A1:L1"/>
    <mergeCell ref="A2:L2"/>
    <mergeCell ref="J280:L280"/>
    <mergeCell ref="A5:L5"/>
    <mergeCell ref="B6:E6"/>
    <mergeCell ref="C7:E7"/>
    <mergeCell ref="C9:E9"/>
    <mergeCell ref="B22:E22"/>
    <mergeCell ref="D30:E30"/>
    <mergeCell ref="D40:E40"/>
    <mergeCell ref="D49:E49"/>
    <mergeCell ref="A54:L54"/>
    <mergeCell ref="C61:E61"/>
    <mergeCell ref="C64:E64"/>
    <mergeCell ref="C65:E65"/>
    <mergeCell ref="C67:E67"/>
    <mergeCell ref="C58:E58"/>
    <mergeCell ref="C79:E79"/>
    <mergeCell ref="C68:E68"/>
    <mergeCell ref="C70:E70"/>
    <mergeCell ref="C71:E71"/>
    <mergeCell ref="C73:E73"/>
    <mergeCell ref="C72:E72"/>
    <mergeCell ref="D225:E225"/>
    <mergeCell ref="D178:E178"/>
    <mergeCell ref="D94:E94"/>
    <mergeCell ref="D99:E99"/>
    <mergeCell ref="C84:E84"/>
    <mergeCell ref="C85:E85"/>
    <mergeCell ref="C86:E86"/>
    <mergeCell ref="D111:E111"/>
    <mergeCell ref="D112:E112"/>
    <mergeCell ref="C82:E82"/>
    <mergeCell ref="B91:E91"/>
    <mergeCell ref="A90:E90"/>
    <mergeCell ref="C88:E88"/>
    <mergeCell ref="D126:E126"/>
    <mergeCell ref="D127:E127"/>
    <mergeCell ref="B128:E128"/>
    <mergeCell ref="D132:E132"/>
    <mergeCell ref="D135:E135"/>
    <mergeCell ref="D137:E137"/>
    <mergeCell ref="C28:E28"/>
    <mergeCell ref="C110:E110"/>
    <mergeCell ref="D113:E113"/>
    <mergeCell ref="D115:E115"/>
    <mergeCell ref="D119:E119"/>
    <mergeCell ref="D123:E123"/>
    <mergeCell ref="D39:E39"/>
    <mergeCell ref="C52:E52"/>
    <mergeCell ref="B56:E56"/>
    <mergeCell ref="C51:E51"/>
    <mergeCell ref="D47:E47"/>
    <mergeCell ref="D109:E109"/>
    <mergeCell ref="D97:E97"/>
    <mergeCell ref="D100:E100"/>
    <mergeCell ref="C92:E92"/>
    <mergeCell ref="C74:E74"/>
    <mergeCell ref="D114:E114"/>
    <mergeCell ref="D122:E122"/>
    <mergeCell ref="D98:E98"/>
    <mergeCell ref="D121:E121"/>
    <mergeCell ref="C76:E76"/>
    <mergeCell ref="C60:E60"/>
    <mergeCell ref="C63:E63"/>
    <mergeCell ref="C69:E69"/>
    <mergeCell ref="A4:E4"/>
    <mergeCell ref="C15:E15"/>
    <mergeCell ref="B8:E8"/>
    <mergeCell ref="D44:E44"/>
    <mergeCell ref="D45:E45"/>
    <mergeCell ref="C12:E12"/>
    <mergeCell ref="B10:E10"/>
    <mergeCell ref="C13:E13"/>
    <mergeCell ref="C11:E11"/>
    <mergeCell ref="C20:E20"/>
    <mergeCell ref="C14:E14"/>
    <mergeCell ref="B16:E16"/>
    <mergeCell ref="C23:E23"/>
    <mergeCell ref="B19:E19"/>
    <mergeCell ref="C17:E17"/>
    <mergeCell ref="C18:E18"/>
    <mergeCell ref="C25:E25"/>
    <mergeCell ref="D41:E41"/>
    <mergeCell ref="D42:E42"/>
    <mergeCell ref="D43:E43"/>
    <mergeCell ref="C21:E21"/>
    <mergeCell ref="C24:E24"/>
    <mergeCell ref="C26:E26"/>
    <mergeCell ref="B27:E27"/>
    <mergeCell ref="A274:E274"/>
    <mergeCell ref="A249:E249"/>
    <mergeCell ref="D182:E182"/>
    <mergeCell ref="D208:E208"/>
    <mergeCell ref="C243:E243"/>
    <mergeCell ref="D229:E229"/>
    <mergeCell ref="C246:E246"/>
    <mergeCell ref="B231:E231"/>
    <mergeCell ref="B239:E239"/>
    <mergeCell ref="C232:E232"/>
    <mergeCell ref="C198:E198"/>
    <mergeCell ref="D199:E199"/>
    <mergeCell ref="D200:E200"/>
    <mergeCell ref="C205:E205"/>
    <mergeCell ref="C207:E207"/>
    <mergeCell ref="C256:E256"/>
    <mergeCell ref="A250:E250"/>
    <mergeCell ref="D211:E211"/>
    <mergeCell ref="D228:E228"/>
    <mergeCell ref="D226:E226"/>
    <mergeCell ref="C227:E227"/>
    <mergeCell ref="D230:E230"/>
    <mergeCell ref="C240:E240"/>
    <mergeCell ref="B241:E241"/>
    <mergeCell ref="D29:E29"/>
    <mergeCell ref="D35:E35"/>
    <mergeCell ref="A55:E55"/>
    <mergeCell ref="C134:E134"/>
    <mergeCell ref="D133:E133"/>
    <mergeCell ref="B50:E50"/>
    <mergeCell ref="C57:E57"/>
    <mergeCell ref="D36:E36"/>
    <mergeCell ref="B83:E83"/>
    <mergeCell ref="B77:E77"/>
    <mergeCell ref="B75:E75"/>
    <mergeCell ref="D104:E104"/>
    <mergeCell ref="C93:E93"/>
    <mergeCell ref="C89:E89"/>
    <mergeCell ref="B87:E87"/>
    <mergeCell ref="D108:E108"/>
    <mergeCell ref="D118:E118"/>
    <mergeCell ref="D101:E101"/>
    <mergeCell ref="C102:E102"/>
    <mergeCell ref="D103:E103"/>
    <mergeCell ref="D48:E48"/>
    <mergeCell ref="D46:E46"/>
    <mergeCell ref="C129:E129"/>
    <mergeCell ref="C81:E81"/>
    <mergeCell ref="B80:E80"/>
    <mergeCell ref="D189:E189"/>
    <mergeCell ref="D130:E130"/>
    <mergeCell ref="C124:E124"/>
    <mergeCell ref="C125:E125"/>
    <mergeCell ref="C78:E78"/>
    <mergeCell ref="C153:E153"/>
    <mergeCell ref="D157:E157"/>
    <mergeCell ref="D177:E177"/>
    <mergeCell ref="C117:E117"/>
    <mergeCell ref="C158:E158"/>
    <mergeCell ref="C160:E160"/>
    <mergeCell ref="D159:E159"/>
    <mergeCell ref="D176:E176"/>
    <mergeCell ref="C163:E163"/>
    <mergeCell ref="D161:E161"/>
    <mergeCell ref="D173:E173"/>
    <mergeCell ref="C168:E168"/>
    <mergeCell ref="D169:E169"/>
    <mergeCell ref="C138:E138"/>
    <mergeCell ref="C136:E136"/>
    <mergeCell ref="D139:E139"/>
    <mergeCell ref="C141:E141"/>
    <mergeCell ref="D142:E142"/>
    <mergeCell ref="D37:E37"/>
    <mergeCell ref="D38:E38"/>
    <mergeCell ref="D190:E190"/>
    <mergeCell ref="C194:E194"/>
    <mergeCell ref="D202:E202"/>
    <mergeCell ref="C201:E201"/>
    <mergeCell ref="B193:E193"/>
    <mergeCell ref="C233:E233"/>
    <mergeCell ref="C244:E244"/>
    <mergeCell ref="C234:E234"/>
    <mergeCell ref="C235:E235"/>
    <mergeCell ref="C237:E237"/>
    <mergeCell ref="C238:E238"/>
    <mergeCell ref="B236:E236"/>
    <mergeCell ref="D203:E203"/>
    <mergeCell ref="D204:E204"/>
    <mergeCell ref="D174:E174"/>
    <mergeCell ref="D172:E172"/>
    <mergeCell ref="D183:E183"/>
    <mergeCell ref="D179:E179"/>
    <mergeCell ref="D180:E180"/>
    <mergeCell ref="C181:E181"/>
    <mergeCell ref="D184:E184"/>
    <mergeCell ref="D197:E197"/>
    <mergeCell ref="D96:E96"/>
    <mergeCell ref="D188:E188"/>
    <mergeCell ref="D191:E191"/>
    <mergeCell ref="D192:E192"/>
    <mergeCell ref="D195:E195"/>
    <mergeCell ref="D196:E196"/>
    <mergeCell ref="D206:E206"/>
    <mergeCell ref="D185:E185"/>
    <mergeCell ref="D116:E116"/>
    <mergeCell ref="C149:E149"/>
    <mergeCell ref="B162:E162"/>
    <mergeCell ref="D120:E120"/>
    <mergeCell ref="D131:E131"/>
    <mergeCell ref="D167:E167"/>
    <mergeCell ref="C143:E143"/>
    <mergeCell ref="D144:E144"/>
    <mergeCell ref="D145:E145"/>
    <mergeCell ref="D147:E147"/>
    <mergeCell ref="B140:E140"/>
    <mergeCell ref="C146:E146"/>
    <mergeCell ref="D150:E150"/>
    <mergeCell ref="D151:E151"/>
    <mergeCell ref="D152:E152"/>
    <mergeCell ref="D154:E154"/>
    <mergeCell ref="C242:E242"/>
    <mergeCell ref="D209:E209"/>
    <mergeCell ref="D210:E210"/>
    <mergeCell ref="D217:E217"/>
    <mergeCell ref="C222:E222"/>
    <mergeCell ref="C223:E223"/>
    <mergeCell ref="D224:E224"/>
    <mergeCell ref="D257:E257"/>
    <mergeCell ref="D259:E259"/>
    <mergeCell ref="D265:E265"/>
    <mergeCell ref="D268:E268"/>
    <mergeCell ref="D270:E270"/>
    <mergeCell ref="D272:E272"/>
    <mergeCell ref="B245:E245"/>
    <mergeCell ref="B247:E247"/>
    <mergeCell ref="C248:E248"/>
    <mergeCell ref="C252:E252"/>
    <mergeCell ref="B251:E251"/>
    <mergeCell ref="D253:E253"/>
    <mergeCell ref="D254:E254"/>
    <mergeCell ref="D255:E255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1:K271 I273:K273 I266:K267 I269:K269 I254:K255 H243 H249:L251 I261:K264 G210:G230 H210:H218 I207:L207 H193:H197 I201:L205 H199:H207 I193:L194 I211:L217 H220 I206:J206 G208:H209 H228:H230 H224:H226 I210:K210 H219:I219 H221:I222 H62:H68 I62:L63 H70:H75 I55:L56 G117:L117 G94:G108 H118:H124 H111:H116 I90:L91 G93:L93 H94:H100 G109:K109 H90:H92 I102:L102 I83:L83 H79 H81:H86 I75:L75 G55:H57 G110:G116 G58:G92 G127:H127 H102:H107 G118:G126 I104:L104 H16 H17:J18 K16:L18 J16 H9:H11 L10 K9:K10 H8:L8 I10:J10 G6:G11 G12:I12 I13:I16 I23:I26 I27:L28 K51:K52 G53:L53 I30:L30 G13:G52 H27:H49 H181:I192 J181:L181 I170:L171 I172:J180 I158:L158 I156:L156 H154:H159 H147:H148 H144:H145 H150:H152 H164:H165 H161:H162 I168:L168 I162:L162 H167:H180 I130:K133 I128:L129 H128:H133 H135 G128:G207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  <rowBreaks count="1" manualBreakCount="1">
    <brk id="2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B4" sqref="B4:B8"/>
    </sheetView>
  </sheetViews>
  <sheetFormatPr defaultRowHeight="12.75" x14ac:dyDescent="0.2"/>
  <cols>
    <col min="2" max="2" width="15.42578125" style="2" bestFit="1" customWidth="1"/>
    <col min="3" max="3" width="10.140625" style="1" bestFit="1" customWidth="1"/>
    <col min="4" max="4" width="9.28515625" style="1" bestFit="1" customWidth="1"/>
    <col min="5" max="5" width="15.42578125" style="1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ZC Leskovac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JelenaRistic</cp:lastModifiedBy>
  <cp:lastPrinted>2022-01-26T10:48:38Z</cp:lastPrinted>
  <dcterms:created xsi:type="dcterms:W3CDTF">2005-07-14T07:24:54Z</dcterms:created>
  <dcterms:modified xsi:type="dcterms:W3CDTF">2022-01-26T10:48:39Z</dcterms:modified>
</cp:coreProperties>
</file>